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835" activeTab="9"/>
  </bookViews>
  <sheets>
    <sheet name="Регистрация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Олимпийка" sheetId="10" r:id="rId10"/>
  </sheets>
  <definedNames>
    <definedName name="_xlfn.BAHTTEXT" hidden="1">#NAME?</definedName>
    <definedName name="BuiltIn_Print_Area">'Олимпийка'!$A$1:$P$137</definedName>
    <definedName name="BuiltIn_Print_Area___0">#REF!</definedName>
    <definedName name="_xlnm.Print_Area" localSheetId="1">'1'!$A$1:$AH$47</definedName>
    <definedName name="_xlnm.Print_Area" localSheetId="2">'2'!$A$1:$AH$50</definedName>
    <definedName name="_xlnm.Print_Area" localSheetId="3">'3'!$A$1:$AH$46</definedName>
    <definedName name="_xlnm.Print_Area" localSheetId="4">'4'!$A$1:$AH$47</definedName>
    <definedName name="_xlnm.Print_Area" localSheetId="5">'5'!$A$1:$AH$47</definedName>
    <definedName name="_xlnm.Print_Area" localSheetId="6">'6'!$A$1:$AH$47</definedName>
    <definedName name="_xlnm.Print_Area" localSheetId="7">'7'!$A$1:$AH$47</definedName>
    <definedName name="_xlnm.Print_Area" localSheetId="8">'8'!$A$1:$AH$47</definedName>
    <definedName name="_xlnm.Print_Area" localSheetId="9">'Олимпийка'!$A$1:$S$134</definedName>
  </definedNames>
  <calcPr fullCalcOnLoad="1"/>
</workbook>
</file>

<file path=xl/sharedStrings.xml><?xml version="1.0" encoding="utf-8"?>
<sst xmlns="http://schemas.openxmlformats.org/spreadsheetml/2006/main" count="860" uniqueCount="193">
  <si>
    <t>Pkt</t>
  </si>
  <si>
    <t>X</t>
  </si>
  <si>
    <t>:</t>
  </si>
  <si>
    <t>Zawodnik</t>
  </si>
  <si>
    <t>Godz.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</si>
  <si>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</si>
  <si>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</si>
  <si>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</si>
  <si>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</si>
  <si>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</si>
  <si>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</si>
  <si>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</si>
  <si>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</si>
  <si>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</si>
  <si>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</si>
  <si>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</si>
  <si>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</si>
  <si>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</si>
  <si>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</si>
  <si>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</si>
  <si>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</si>
  <si>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1a</t>
  </si>
  <si>
    <t>2a</t>
  </si>
  <si>
    <t>3a</t>
  </si>
  <si>
    <t>4a</t>
  </si>
  <si>
    <t>5a</t>
  </si>
  <si>
    <t>6a</t>
  </si>
  <si>
    <t>7a</t>
  </si>
  <si>
    <t>8a</t>
  </si>
  <si>
    <t>8b</t>
  </si>
  <si>
    <t>7b</t>
  </si>
  <si>
    <t>6b</t>
  </si>
  <si>
    <t>5b</t>
  </si>
  <si>
    <t>4b</t>
  </si>
  <si>
    <t>3b</t>
  </si>
  <si>
    <t>2b</t>
  </si>
  <si>
    <t>1b</t>
  </si>
  <si>
    <t>Регистрация участников</t>
  </si>
  <si>
    <t>N</t>
  </si>
  <si>
    <t xml:space="preserve">Фамилия </t>
  </si>
  <si>
    <t>Имя</t>
  </si>
  <si>
    <t>Регион</t>
  </si>
  <si>
    <t>N группы</t>
  </si>
  <si>
    <t>Информация</t>
  </si>
  <si>
    <t>1D</t>
  </si>
  <si>
    <t>2D</t>
  </si>
  <si>
    <t>3D</t>
  </si>
  <si>
    <t>4D</t>
  </si>
  <si>
    <t>5D</t>
  </si>
  <si>
    <t>6D</t>
  </si>
  <si>
    <t>7D</t>
  </si>
  <si>
    <t>8D</t>
  </si>
  <si>
    <t>1E</t>
  </si>
  <si>
    <t>2E</t>
  </si>
  <si>
    <t>3E</t>
  </si>
  <si>
    <t>4E</t>
  </si>
  <si>
    <t>5E</t>
  </si>
  <si>
    <t>6E</t>
  </si>
  <si>
    <t>7E</t>
  </si>
  <si>
    <t>8E</t>
  </si>
  <si>
    <t>1F</t>
  </si>
  <si>
    <t>2F</t>
  </si>
  <si>
    <t>3F</t>
  </si>
  <si>
    <t>4F</t>
  </si>
  <si>
    <t>5F</t>
  </si>
  <si>
    <t>6F</t>
  </si>
  <si>
    <t>7F</t>
  </si>
  <si>
    <t>8F</t>
  </si>
  <si>
    <t>1C</t>
  </si>
  <si>
    <t>2C</t>
  </si>
  <si>
    <t>3C</t>
  </si>
  <si>
    <t>4C</t>
  </si>
  <si>
    <t>5C</t>
  </si>
  <si>
    <t>6C</t>
  </si>
  <si>
    <t>7C</t>
  </si>
  <si>
    <t>8C</t>
  </si>
  <si>
    <t>Выиграно</t>
  </si>
  <si>
    <t>Проиграно</t>
  </si>
  <si>
    <t>по пулу "9"</t>
  </si>
  <si>
    <t>ПО ПУЛУ "9"</t>
  </si>
  <si>
    <t>9 место</t>
  </si>
  <si>
    <t>5 место</t>
  </si>
  <si>
    <t>3 место</t>
  </si>
  <si>
    <t>четвертьфинал</t>
  </si>
  <si>
    <t>полуфинал</t>
  </si>
  <si>
    <t>ФИНАЛ</t>
  </si>
  <si>
    <t>ПОБЕДИТЕЛЬ</t>
  </si>
  <si>
    <t>ГРУППА 1</t>
  </si>
  <si>
    <t>РАЗНИЦА</t>
  </si>
  <si>
    <t>М-ТО</t>
  </si>
  <si>
    <t>Поб./пор</t>
  </si>
  <si>
    <t>победитель группы</t>
  </si>
  <si>
    <t>ГРУППА 7</t>
  </si>
  <si>
    <t>ГРУППА 8</t>
  </si>
  <si>
    <t>ГРУППА 6</t>
  </si>
  <si>
    <t>ГРУППА 5</t>
  </si>
  <si>
    <t>ГРУППА 4</t>
  </si>
  <si>
    <t>ГРУППА 3</t>
  </si>
  <si>
    <t>ГРУППА 2</t>
  </si>
  <si>
    <t>1 РАУНД</t>
  </si>
  <si>
    <t>2 РАУНД</t>
  </si>
  <si>
    <t>3 РАУНД</t>
  </si>
  <si>
    <t>4 РАУНД</t>
  </si>
  <si>
    <t>5 РАУНД</t>
  </si>
  <si>
    <t>Игрок</t>
  </si>
  <si>
    <t>стол</t>
  </si>
  <si>
    <t>Стол</t>
  </si>
  <si>
    <t>Стартовый лист группы</t>
  </si>
  <si>
    <t>№</t>
  </si>
  <si>
    <t>Фамилия</t>
  </si>
  <si>
    <t>Клуб и Город</t>
  </si>
  <si>
    <t>Квалифицированные в олимпийку</t>
  </si>
  <si>
    <t>ё</t>
  </si>
  <si>
    <t xml:space="preserve">Открытый Кубок России "Dynamic" 7 тур </t>
  </si>
  <si>
    <t>С. Петербург 27-28 октября 2007</t>
  </si>
  <si>
    <t>Сачков</t>
  </si>
  <si>
    <t>Олег</t>
  </si>
  <si>
    <t>Спб</t>
  </si>
  <si>
    <t xml:space="preserve">Фирсов </t>
  </si>
  <si>
    <t>Кирилл</t>
  </si>
  <si>
    <t>Степанов</t>
  </si>
  <si>
    <t>Константин</t>
  </si>
  <si>
    <t>Москва</t>
  </si>
  <si>
    <t xml:space="preserve">Золотилов </t>
  </si>
  <si>
    <t>Смирнов</t>
  </si>
  <si>
    <t>Владислав</t>
  </si>
  <si>
    <t>Гончар</t>
  </si>
  <si>
    <t>Сергей</t>
  </si>
  <si>
    <t>Ярошенко</t>
  </si>
  <si>
    <t>Роман</t>
  </si>
  <si>
    <t>Зеленский</t>
  </si>
  <si>
    <t>Ростислав</t>
  </si>
  <si>
    <t>Лысанов</t>
  </si>
  <si>
    <t>Владимир</t>
  </si>
  <si>
    <t>Сильницкий</t>
  </si>
  <si>
    <t>Станислав</t>
  </si>
  <si>
    <t>Корчагин</t>
  </si>
  <si>
    <t>Вадим</t>
  </si>
  <si>
    <t>Костин</t>
  </si>
  <si>
    <t>Юрий</t>
  </si>
  <si>
    <t>Бочоришвили</t>
  </si>
  <si>
    <t>Платон</t>
  </si>
  <si>
    <t>Грудинкин</t>
  </si>
  <si>
    <t>Александр</t>
  </si>
  <si>
    <t>Багаутдинов</t>
  </si>
  <si>
    <t xml:space="preserve">Виноградов </t>
  </si>
  <si>
    <t>Никита</t>
  </si>
  <si>
    <t>Череповецк</t>
  </si>
  <si>
    <t xml:space="preserve">Кузнецов </t>
  </si>
  <si>
    <t xml:space="preserve">Балагаев </t>
  </si>
  <si>
    <t>Данил</t>
  </si>
  <si>
    <t>Урвачев</t>
  </si>
  <si>
    <t>Артем</t>
  </si>
  <si>
    <t>Соколов</t>
  </si>
  <si>
    <t>Вячеслав</t>
  </si>
  <si>
    <t>Чинахов</t>
  </si>
  <si>
    <t>Руслан</t>
  </si>
  <si>
    <t xml:space="preserve">Никитин </t>
  </si>
  <si>
    <t>Ердяков</t>
  </si>
  <si>
    <t>Игорь</t>
  </si>
  <si>
    <t xml:space="preserve">Кошевой </t>
  </si>
  <si>
    <t>Киев</t>
  </si>
  <si>
    <t>Будник</t>
  </si>
  <si>
    <t>Антон</t>
  </si>
  <si>
    <t>Минск</t>
  </si>
  <si>
    <t>Плишкин</t>
  </si>
  <si>
    <t>Егор</t>
  </si>
  <si>
    <t>Екатиренбург</t>
  </si>
  <si>
    <t>Гриб</t>
  </si>
  <si>
    <t>Дмитрий</t>
  </si>
  <si>
    <t>Саяпин</t>
  </si>
  <si>
    <t>Максим</t>
  </si>
  <si>
    <t xml:space="preserve">Саяпина </t>
  </si>
  <si>
    <t>Марина</t>
  </si>
  <si>
    <t>Козлов</t>
  </si>
  <si>
    <t>Лев</t>
  </si>
  <si>
    <t>Безносюк</t>
  </si>
  <si>
    <t>Георгий</t>
  </si>
  <si>
    <t>Мухлядо</t>
  </si>
  <si>
    <t>Виталий</t>
  </si>
  <si>
    <t>Петров</t>
  </si>
  <si>
    <t>Алексей</t>
  </si>
  <si>
    <t>Печенкин</t>
  </si>
  <si>
    <t>Хестанов</t>
  </si>
  <si>
    <t>Алан</t>
  </si>
  <si>
    <t>Василий</t>
  </si>
  <si>
    <t>Золотилов</t>
  </si>
  <si>
    <t>Кошевой</t>
  </si>
  <si>
    <t>Фирсов</t>
  </si>
  <si>
    <t>Саяпина</t>
  </si>
  <si>
    <t xml:space="preserve">Открытый Кубок России "Dynamic" 9 тур </t>
  </si>
  <si>
    <t>С. Петербург  1-2 декабря 2007</t>
  </si>
  <si>
    <t>Кошевой Артем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</si>
</sst>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[$-415]d\ mmmm\ yyyy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</numFmts>
  <fonts count="2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sz val="14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40"/>
      <color indexed="8"/>
      <name val="Arial"/>
      <family val="2"/>
    </font>
    <font>
      <sz val="13"/>
      <name val="Arial"/>
      <family val="2"/>
    </font>
    <font>
      <b/>
      <sz val="45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readingOrder="1"/>
    </xf>
    <xf numFmtId="0" fontId="0" fillId="2" borderId="3" xfId="0" applyFont="1" applyFill="1" applyBorder="1" applyAlignment="1">
      <alignment horizontal="center" vertical="center" readingOrder="1"/>
    </xf>
    <xf numFmtId="0" fontId="0" fillId="2" borderId="4" xfId="0" applyFont="1" applyFill="1" applyBorder="1" applyAlignment="1">
      <alignment horizontal="center" vertical="center" readingOrder="1"/>
    </xf>
    <xf numFmtId="0" fontId="0" fillId="2" borderId="5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readingOrder="1"/>
    </xf>
    <xf numFmtId="0" fontId="4" fillId="3" borderId="6" xfId="0" applyFont="1" applyFill="1" applyBorder="1" applyAlignment="1">
      <alignment horizontal="center" vertical="center" readingOrder="1"/>
    </xf>
    <xf numFmtId="0" fontId="1" fillId="3" borderId="7" xfId="0" applyFont="1" applyFill="1" applyBorder="1" applyAlignment="1">
      <alignment horizontal="center" vertical="center" readingOrder="1"/>
    </xf>
    <xf numFmtId="0" fontId="4" fillId="3" borderId="8" xfId="0" applyFont="1" applyFill="1" applyBorder="1" applyAlignment="1">
      <alignment horizontal="center" vertical="center" readingOrder="1"/>
    </xf>
    <xf numFmtId="0" fontId="4" fillId="0" borderId="6" xfId="0" applyFont="1" applyBorder="1" applyAlignment="1">
      <alignment horizontal="center" vertical="center" readingOrder="1"/>
    </xf>
    <xf numFmtId="0" fontId="5" fillId="0" borderId="7" xfId="0" applyFont="1" applyBorder="1" applyAlignment="1">
      <alignment horizontal="center" vertical="center" readingOrder="1"/>
    </xf>
    <xf numFmtId="0" fontId="4" fillId="0" borderId="8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center" vertical="center" readingOrder="1"/>
    </xf>
    <xf numFmtId="0" fontId="0" fillId="0" borderId="10" xfId="0" applyFont="1" applyBorder="1" applyAlignment="1">
      <alignment horizontal="center" vertical="center" readingOrder="1"/>
    </xf>
    <xf numFmtId="0" fontId="0" fillId="0" borderId="6" xfId="0" applyFont="1" applyBorder="1" applyAlignment="1">
      <alignment horizontal="center" vertical="center" readingOrder="1"/>
    </xf>
    <xf numFmtId="0" fontId="0" fillId="0" borderId="8" xfId="0" applyFont="1" applyBorder="1" applyAlignment="1">
      <alignment horizontal="center" vertical="center" readingOrder="1"/>
    </xf>
    <xf numFmtId="0" fontId="0" fillId="0" borderId="11" xfId="0" applyFont="1" applyBorder="1" applyAlignment="1">
      <alignment horizontal="center" vertical="center" readingOrder="1"/>
    </xf>
    <xf numFmtId="0" fontId="0" fillId="0" borderId="12" xfId="0" applyBorder="1" applyAlignment="1">
      <alignment horizontal="center" vertical="center" readingOrder="1"/>
    </xf>
    <xf numFmtId="0" fontId="0" fillId="2" borderId="10" xfId="0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readingOrder="1"/>
    </xf>
    <xf numFmtId="0" fontId="4" fillId="3" borderId="13" xfId="0" applyFont="1" applyFill="1" applyBorder="1" applyAlignment="1">
      <alignment horizontal="center" vertical="center" readingOrder="1"/>
    </xf>
    <xf numFmtId="0" fontId="1" fillId="3" borderId="14" xfId="0" applyFont="1" applyFill="1" applyBorder="1" applyAlignment="1">
      <alignment horizontal="center" vertical="center" readingOrder="1"/>
    </xf>
    <xf numFmtId="0" fontId="4" fillId="3" borderId="15" xfId="0" applyFont="1" applyFill="1" applyBorder="1" applyAlignment="1">
      <alignment horizontal="center" vertical="center" readingOrder="1"/>
    </xf>
    <xf numFmtId="0" fontId="4" fillId="3" borderId="7" xfId="0" applyFont="1" applyFill="1" applyBorder="1" applyAlignment="1">
      <alignment horizontal="center" vertical="center" readingOrder="1"/>
    </xf>
    <xf numFmtId="0" fontId="0" fillId="2" borderId="16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readingOrder="1"/>
    </xf>
    <xf numFmtId="0" fontId="4" fillId="0" borderId="17" xfId="0" applyFont="1" applyBorder="1" applyAlignment="1">
      <alignment horizontal="center" vertical="center" readingOrder="1"/>
    </xf>
    <xf numFmtId="49" fontId="5" fillId="0" borderId="18" xfId="0" applyNumberFormat="1" applyFont="1" applyBorder="1" applyAlignment="1">
      <alignment horizontal="center" vertical="center" readingOrder="1"/>
    </xf>
    <xf numFmtId="0" fontId="4" fillId="0" borderId="19" xfId="0" applyFont="1" applyBorder="1" applyAlignment="1">
      <alignment horizontal="center" vertical="center" readingOrder="1"/>
    </xf>
    <xf numFmtId="0" fontId="5" fillId="0" borderId="18" xfId="0" applyFont="1" applyBorder="1" applyAlignment="1">
      <alignment horizontal="center" vertical="center" readingOrder="1"/>
    </xf>
    <xf numFmtId="0" fontId="4" fillId="0" borderId="18" xfId="0" applyFont="1" applyBorder="1" applyAlignment="1">
      <alignment horizontal="center" vertical="center" readingOrder="1"/>
    </xf>
    <xf numFmtId="0" fontId="4" fillId="3" borderId="18" xfId="0" applyFont="1" applyFill="1" applyBorder="1" applyAlignment="1">
      <alignment horizontal="center" vertical="center" readingOrder="1"/>
    </xf>
    <xf numFmtId="0" fontId="1" fillId="3" borderId="18" xfId="0" applyFont="1" applyFill="1" applyBorder="1" applyAlignment="1">
      <alignment horizontal="center" vertical="center" readingOrder="1"/>
    </xf>
    <xf numFmtId="0" fontId="4" fillId="3" borderId="20" xfId="0" applyFont="1" applyFill="1" applyBorder="1" applyAlignment="1">
      <alignment horizontal="center" vertical="center" readingOrder="1"/>
    </xf>
    <xf numFmtId="0" fontId="0" fillId="0" borderId="16" xfId="0" applyFont="1" applyBorder="1" applyAlignment="1">
      <alignment horizontal="center" vertical="center" readingOrder="1"/>
    </xf>
    <xf numFmtId="0" fontId="0" fillId="0" borderId="17" xfId="0" applyFont="1" applyBorder="1" applyAlignment="1">
      <alignment horizontal="center" vertical="center" readingOrder="1"/>
    </xf>
    <xf numFmtId="0" fontId="0" fillId="0" borderId="19" xfId="0" applyFont="1" applyBorder="1" applyAlignment="1">
      <alignment horizontal="center" vertical="center" readingOrder="1"/>
    </xf>
    <xf numFmtId="0" fontId="0" fillId="0" borderId="21" xfId="0" applyFont="1" applyBorder="1" applyAlignment="1">
      <alignment horizontal="center" vertical="center" readingOrder="1"/>
    </xf>
    <xf numFmtId="0" fontId="0" fillId="0" borderId="22" xfId="0" applyBorder="1" applyAlignment="1">
      <alignment horizontal="center" vertical="center" readingOrder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 readingOrder="1"/>
    </xf>
    <xf numFmtId="49" fontId="5" fillId="0" borderId="0" xfId="0" applyNumberFormat="1" applyFont="1" applyBorder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49" fontId="4" fillId="0" borderId="0" xfId="0" applyNumberFormat="1" applyFont="1" applyFill="1" applyBorder="1" applyAlignment="1">
      <alignment horizontal="center" vertical="center" readingOrder="1"/>
    </xf>
    <xf numFmtId="0" fontId="4" fillId="0" borderId="24" xfId="0" applyFont="1" applyFill="1" applyBorder="1" applyAlignment="1">
      <alignment horizontal="center" vertical="center" readingOrder="1"/>
    </xf>
    <xf numFmtId="0" fontId="4" fillId="0" borderId="2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readingOrder="1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left" vertical="center" readingOrder="1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readingOrder="1"/>
    </xf>
    <xf numFmtId="49" fontId="4" fillId="0" borderId="23" xfId="0" applyNumberFormat="1" applyFont="1" applyFill="1" applyBorder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/>
    </xf>
    <xf numFmtId="0" fontId="4" fillId="2" borderId="16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9" fillId="0" borderId="0" xfId="15" applyFont="1">
      <alignment/>
      <protection/>
    </xf>
    <xf numFmtId="0" fontId="1" fillId="0" borderId="0" xfId="15" applyFont="1">
      <alignment/>
      <protection/>
    </xf>
    <xf numFmtId="0" fontId="10" fillId="0" borderId="0" xfId="15" applyFont="1">
      <alignment/>
      <protection/>
    </xf>
    <xf numFmtId="0" fontId="6" fillId="0" borderId="0" xfId="15" applyFont="1">
      <alignment/>
      <protection/>
    </xf>
    <xf numFmtId="0" fontId="11" fillId="0" borderId="0" xfId="15" applyFo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25" xfId="15" applyFont="1" applyBorder="1" applyAlignment="1">
      <alignment horizontal="center" vertical="center"/>
      <protection/>
    </xf>
    <xf numFmtId="0" fontId="13" fillId="0" borderId="0" xfId="15" applyFont="1">
      <alignment/>
      <protection/>
    </xf>
    <xf numFmtId="0" fontId="2" fillId="0" borderId="0" xfId="15" applyFont="1">
      <alignment/>
      <protection/>
    </xf>
    <xf numFmtId="0" fontId="10" fillId="0" borderId="0" xfId="15" applyFont="1" applyAlignment="1">
      <alignment horizontal="center"/>
      <protection/>
    </xf>
    <xf numFmtId="0" fontId="4" fillId="8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9" fillId="0" borderId="0" xfId="15" applyFont="1" applyBorder="1">
      <alignment/>
      <protection/>
    </xf>
    <xf numFmtId="0" fontId="11" fillId="0" borderId="0" xfId="15" applyFont="1" applyBorder="1">
      <alignment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12" fillId="0" borderId="0" xfId="15" applyFont="1" applyAlignment="1">
      <alignment/>
      <protection/>
    </xf>
    <xf numFmtId="0" fontId="13" fillId="0" borderId="0" xfId="15" applyFont="1" applyAlignment="1">
      <alignment horizontal="center" vertical="center"/>
      <protection/>
    </xf>
    <xf numFmtId="0" fontId="10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10" fillId="9" borderId="0" xfId="15" applyFont="1" applyBorder="1" applyAlignment="1">
      <alignment horizontal="center" vertical="center"/>
      <protection/>
    </xf>
    <xf numFmtId="0" fontId="13" fillId="9" borderId="0" xfId="15" applyFont="1" applyAlignment="1">
      <alignment horizontal="center" vertical="center"/>
      <protection/>
    </xf>
    <xf numFmtId="0" fontId="10" fillId="0" borderId="26" xfId="15" applyFont="1" applyAlignment="1">
      <alignment horizontal="center" vertical="center"/>
      <protection/>
    </xf>
    <xf numFmtId="0" fontId="10" fillId="0" borderId="27" xfId="15" applyFont="1" applyAlignment="1">
      <alignment horizontal="center" vertical="center"/>
      <protection/>
    </xf>
    <xf numFmtId="0" fontId="11" fillId="0" borderId="0" xfId="15" applyFont="1" applyAlignment="1">
      <alignment horizontal="center" vertical="center"/>
      <protection/>
    </xf>
    <xf numFmtId="0" fontId="10" fillId="0" borderId="0" xfId="15" applyFont="1" applyFill="1" applyAlignment="1">
      <alignment horizontal="center" vertical="center"/>
      <protection/>
    </xf>
    <xf numFmtId="0" fontId="10" fillId="0" borderId="28" xfId="15" applyFont="1" applyAlignment="1">
      <alignment horizontal="center" vertical="center"/>
      <protection/>
    </xf>
    <xf numFmtId="0" fontId="10" fillId="0" borderId="29" xfId="15" applyFont="1" applyAlignment="1">
      <alignment horizontal="center" vertical="center"/>
      <protection/>
    </xf>
    <xf numFmtId="0" fontId="10" fillId="0" borderId="30" xfId="15" applyFont="1" applyBorder="1" applyAlignment="1">
      <alignment horizontal="center" vertical="center"/>
      <protection/>
    </xf>
    <xf numFmtId="0" fontId="6" fillId="0" borderId="31" xfId="15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25" xfId="15" applyFont="1" applyBorder="1" applyAlignment="1">
      <alignment horizontal="center" vertical="center"/>
      <protection/>
    </xf>
    <xf numFmtId="0" fontId="13" fillId="0" borderId="0" xfId="15" applyFont="1" applyFill="1" applyAlignment="1">
      <alignment horizontal="center" vertical="center"/>
      <protection/>
    </xf>
    <xf numFmtId="0" fontId="2" fillId="10" borderId="0" xfId="15" applyFont="1" applyFill="1" applyAlignment="1">
      <alignment horizontal="center"/>
      <protection/>
    </xf>
    <xf numFmtId="0" fontId="13" fillId="10" borderId="0" xfId="15" applyFont="1" applyFill="1" applyAlignment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6" fillId="4" borderId="32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horizontal="left" wrapText="1"/>
    </xf>
    <xf numFmtId="0" fontId="16" fillId="11" borderId="11" xfId="0" applyFont="1" applyFill="1" applyBorder="1" applyAlignment="1">
      <alignment horizontal="left" wrapText="1"/>
    </xf>
    <xf numFmtId="0" fontId="16" fillId="11" borderId="11" xfId="0" applyFont="1" applyFill="1" applyBorder="1" applyAlignment="1">
      <alignment/>
    </xf>
    <xf numFmtId="0" fontId="16" fillId="11" borderId="11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 wrapText="1"/>
    </xf>
    <xf numFmtId="0" fontId="17" fillId="5" borderId="11" xfId="0" applyFont="1" applyFill="1" applyBorder="1" applyAlignment="1">
      <alignment horizontal="left" wrapText="1"/>
    </xf>
    <xf numFmtId="0" fontId="17" fillId="5" borderId="11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left" wrapText="1"/>
    </xf>
    <xf numFmtId="0" fontId="0" fillId="6" borderId="5" xfId="0" applyFill="1" applyBorder="1" applyAlignment="1">
      <alignment horizontal="center" vertical="center"/>
    </xf>
    <xf numFmtId="0" fontId="16" fillId="11" borderId="32" xfId="0" applyFont="1" applyFill="1" applyBorder="1" applyAlignment="1">
      <alignment horizontal="left" wrapText="1"/>
    </xf>
    <xf numFmtId="0" fontId="4" fillId="6" borderId="32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16" fillId="4" borderId="21" xfId="0" applyFont="1" applyFill="1" applyBorder="1" applyAlignment="1">
      <alignment horizontal="left" wrapText="1"/>
    </xf>
    <xf numFmtId="0" fontId="0" fillId="6" borderId="34" xfId="0" applyFill="1" applyBorder="1" applyAlignment="1">
      <alignment horizontal="center" vertical="center"/>
    </xf>
    <xf numFmtId="0" fontId="16" fillId="11" borderId="35" xfId="0" applyFont="1" applyFill="1" applyBorder="1" applyAlignment="1">
      <alignment horizontal="left" wrapText="1"/>
    </xf>
    <xf numFmtId="0" fontId="4" fillId="6" borderId="35" xfId="0" applyFont="1" applyFill="1" applyBorder="1" applyAlignment="1">
      <alignment horizontal="left" vertical="center"/>
    </xf>
    <xf numFmtId="0" fontId="4" fillId="6" borderId="35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16" fillId="3" borderId="3" xfId="0" applyFont="1" applyFill="1" applyBorder="1" applyAlignment="1">
      <alignment/>
    </xf>
    <xf numFmtId="0" fontId="16" fillId="3" borderId="21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17" fillId="5" borderId="2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21" fillId="0" borderId="0" xfId="15" applyFont="1">
      <alignment/>
      <protection/>
    </xf>
    <xf numFmtId="0" fontId="21" fillId="0" borderId="0" xfId="15" applyFont="1" applyAlignment="1">
      <alignment horizontal="center" vertical="center"/>
      <protection/>
    </xf>
    <xf numFmtId="0" fontId="21" fillId="9" borderId="0" xfId="15" applyFont="1" applyAlignment="1">
      <alignment horizontal="center" vertical="center"/>
      <protection/>
    </xf>
    <xf numFmtId="0" fontId="22" fillId="0" borderId="0" xfId="15" applyFont="1">
      <alignment/>
      <protection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8" borderId="37" xfId="0" applyFont="1" applyFill="1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0" fontId="6" fillId="8" borderId="39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readingOrder="1"/>
    </xf>
    <xf numFmtId="0" fontId="0" fillId="0" borderId="38" xfId="0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6" fillId="8" borderId="2" xfId="0" applyFont="1" applyFill="1" applyBorder="1" applyAlignment="1">
      <alignment horizontal="left"/>
    </xf>
    <xf numFmtId="0" fontId="6" fillId="8" borderId="38" xfId="0" applyFont="1" applyFill="1" applyBorder="1" applyAlignment="1">
      <alignment horizontal="left"/>
    </xf>
    <xf numFmtId="0" fontId="6" fillId="8" borderId="17" xfId="0" applyFont="1" applyFill="1" applyBorder="1" applyAlignment="1">
      <alignment horizontal="left"/>
    </xf>
    <xf numFmtId="0" fontId="6" fillId="8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 vertical="center" readingOrder="1"/>
    </xf>
    <xf numFmtId="0" fontId="4" fillId="3" borderId="7" xfId="0" applyFont="1" applyFill="1" applyBorder="1" applyAlignment="1">
      <alignment horizontal="center" vertical="center" readingOrder="1"/>
    </xf>
    <xf numFmtId="0" fontId="4" fillId="3" borderId="8" xfId="0" applyFont="1" applyFill="1" applyBorder="1" applyAlignment="1">
      <alignment horizontal="center" vertical="center" readingOrder="1"/>
    </xf>
    <xf numFmtId="0" fontId="4" fillId="3" borderId="9" xfId="0" applyFont="1" applyFill="1" applyBorder="1" applyAlignment="1">
      <alignment horizontal="center" vertical="center" readingOrder="1"/>
    </xf>
    <xf numFmtId="0" fontId="6" fillId="4" borderId="17" xfId="0" applyFont="1" applyFill="1" applyBorder="1" applyAlignment="1">
      <alignment horizontal="left" vertical="center" readingOrder="1"/>
    </xf>
    <xf numFmtId="0" fontId="6" fillId="4" borderId="18" xfId="0" applyFont="1" applyFill="1" applyBorder="1" applyAlignment="1">
      <alignment horizontal="left" vertical="center" readingOrder="1"/>
    </xf>
    <xf numFmtId="0" fontId="6" fillId="4" borderId="19" xfId="0" applyFont="1" applyFill="1" applyBorder="1" applyAlignment="1">
      <alignment horizontal="left" vertical="center" readingOrder="1"/>
    </xf>
    <xf numFmtId="0" fontId="6" fillId="4" borderId="1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0" fillId="2" borderId="2" xfId="0" applyFont="1" applyFill="1" applyBorder="1" applyAlignment="1">
      <alignment horizontal="center" vertical="center" readingOrder="1"/>
    </xf>
    <xf numFmtId="0" fontId="0" fillId="0" borderId="38" xfId="0" applyFont="1" applyBorder="1" applyAlignment="1">
      <alignment horizontal="center" vertical="center" readingOrder="1"/>
    </xf>
    <xf numFmtId="0" fontId="0" fillId="0" borderId="40" xfId="0" applyFont="1" applyBorder="1" applyAlignment="1">
      <alignment horizontal="center" vertical="center" readingOrder="1"/>
    </xf>
    <xf numFmtId="0" fontId="0" fillId="0" borderId="44" xfId="0" applyBorder="1" applyAlignment="1">
      <alignment horizontal="center" vertical="center" readingOrder="1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45" xfId="0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 readingOrder="1"/>
    </xf>
    <xf numFmtId="0" fontId="6" fillId="4" borderId="20" xfId="0" applyFont="1" applyFill="1" applyBorder="1" applyAlignment="1">
      <alignment horizontal="center" vertical="center" readingOrder="1"/>
    </xf>
    <xf numFmtId="0" fontId="4" fillId="3" borderId="45" xfId="0" applyFont="1" applyFill="1" applyBorder="1" applyAlignment="1">
      <alignment horizontal="center" vertical="center" readingOrder="1"/>
    </xf>
    <xf numFmtId="0" fontId="6" fillId="4" borderId="6" xfId="0" applyFont="1" applyFill="1" applyBorder="1" applyAlignment="1">
      <alignment horizontal="center" vertical="center" readingOrder="1"/>
    </xf>
    <xf numFmtId="0" fontId="6" fillId="4" borderId="9" xfId="0" applyFont="1" applyFill="1" applyBorder="1" applyAlignment="1">
      <alignment horizontal="center" vertical="center" readingOrder="1"/>
    </xf>
    <xf numFmtId="0" fontId="6" fillId="4" borderId="6" xfId="0" applyFont="1" applyFill="1" applyBorder="1" applyAlignment="1">
      <alignment horizontal="left" vertical="center" readingOrder="1"/>
    </xf>
    <xf numFmtId="0" fontId="6" fillId="4" borderId="7" xfId="0" applyFont="1" applyFill="1" applyBorder="1" applyAlignment="1">
      <alignment horizontal="left" vertical="center" readingOrder="1"/>
    </xf>
    <xf numFmtId="0" fontId="6" fillId="4" borderId="8" xfId="0" applyFont="1" applyFill="1" applyBorder="1" applyAlignment="1">
      <alignment horizontal="left" vertical="center" readingOrder="1"/>
    </xf>
    <xf numFmtId="0" fontId="6" fillId="4" borderId="45" xfId="0" applyFont="1" applyFill="1" applyBorder="1" applyAlignment="1">
      <alignment horizontal="left" vertical="center" readingOrder="1"/>
    </xf>
    <xf numFmtId="0" fontId="6" fillId="4" borderId="39" xfId="0" applyFont="1" applyFill="1" applyBorder="1" applyAlignment="1">
      <alignment horizontal="left" vertical="center" readingOrder="1"/>
    </xf>
    <xf numFmtId="0" fontId="0" fillId="0" borderId="6" xfId="16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49" fontId="6" fillId="4" borderId="37" xfId="0" applyNumberFormat="1" applyFont="1" applyFill="1" applyBorder="1" applyAlignment="1">
      <alignment horizontal="center" vertical="center" readingOrder="1"/>
    </xf>
    <xf numFmtId="49" fontId="6" fillId="4" borderId="38" xfId="0" applyNumberFormat="1" applyFont="1" applyFill="1" applyBorder="1" applyAlignment="1">
      <alignment horizontal="center" vertical="center" readingOrder="1"/>
    </xf>
    <xf numFmtId="49" fontId="6" fillId="4" borderId="44" xfId="0" applyNumberFormat="1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0" fillId="8" borderId="6" xfId="16" applyFont="1" applyFill="1" applyBorder="1" applyAlignment="1">
      <alignment horizontal="left" vertical="center"/>
    </xf>
    <xf numFmtId="0" fontId="0" fillId="8" borderId="7" xfId="0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center" vertical="center" readingOrder="1"/>
    </xf>
    <xf numFmtId="49" fontId="4" fillId="3" borderId="7" xfId="0" applyNumberFormat="1" applyFont="1" applyFill="1" applyBorder="1" applyAlignment="1">
      <alignment horizontal="center" vertical="center" readingOrder="1"/>
    </xf>
    <xf numFmtId="49" fontId="4" fillId="3" borderId="8" xfId="0" applyNumberFormat="1" applyFont="1" applyFill="1" applyBorder="1" applyAlignment="1">
      <alignment horizontal="center" vertical="center" readingOrder="1"/>
    </xf>
    <xf numFmtId="49" fontId="4" fillId="3" borderId="9" xfId="0" applyNumberFormat="1" applyFont="1" applyFill="1" applyBorder="1" applyAlignment="1">
      <alignment horizontal="center" vertical="center" readingOrder="1"/>
    </xf>
    <xf numFmtId="0" fontId="20" fillId="0" borderId="0" xfId="0" applyFont="1" applyAlignment="1">
      <alignment horizontal="center"/>
    </xf>
    <xf numFmtId="0" fontId="0" fillId="8" borderId="6" xfId="0" applyFont="1" applyFill="1" applyBorder="1" applyAlignment="1">
      <alignment horizontal="left" vertical="center"/>
    </xf>
    <xf numFmtId="0" fontId="0" fillId="8" borderId="9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center" vertical="center" readingOrder="1"/>
    </xf>
    <xf numFmtId="0" fontId="6" fillId="4" borderId="38" xfId="0" applyFont="1" applyFill="1" applyBorder="1" applyAlignment="1">
      <alignment horizontal="center" vertical="center" readingOrder="1"/>
    </xf>
    <xf numFmtId="0" fontId="6" fillId="4" borderId="44" xfId="0" applyFont="1" applyFill="1" applyBorder="1" applyAlignment="1">
      <alignment horizontal="center" vertical="center" readingOrder="1"/>
    </xf>
    <xf numFmtId="0" fontId="4" fillId="2" borderId="40" xfId="0" applyFont="1" applyFill="1" applyBorder="1" applyAlignment="1">
      <alignment horizontal="left" vertical="center"/>
    </xf>
    <xf numFmtId="0" fontId="6" fillId="8" borderId="40" xfId="0" applyFont="1" applyFill="1" applyBorder="1" applyAlignment="1">
      <alignment horizontal="left"/>
    </xf>
    <xf numFmtId="0" fontId="6" fillId="8" borderId="19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6" fillId="8" borderId="21" xfId="0" applyFont="1" applyFill="1" applyBorder="1" applyAlignment="1">
      <alignment horizontal="left"/>
    </xf>
    <xf numFmtId="0" fontId="6" fillId="8" borderId="22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49" fontId="4" fillId="3" borderId="45" xfId="0" applyNumberFormat="1" applyFont="1" applyFill="1" applyBorder="1" applyAlignment="1">
      <alignment horizontal="center" vertical="center" readingOrder="1"/>
    </xf>
    <xf numFmtId="0" fontId="6" fillId="8" borderId="44" xfId="0" applyFont="1" applyFill="1" applyBorder="1" applyAlignment="1">
      <alignment horizontal="left"/>
    </xf>
    <xf numFmtId="0" fontId="6" fillId="8" borderId="20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13" fillId="0" borderId="49" xfId="15" applyFont="1" applyBorder="1" applyAlignment="1">
      <alignment horizontal="center" vertical="center"/>
      <protection/>
    </xf>
    <xf numFmtId="0" fontId="13" fillId="0" borderId="50" xfId="15" applyFont="1" applyBorder="1" applyAlignment="1">
      <alignment horizontal="center" vertical="center"/>
      <protection/>
    </xf>
    <xf numFmtId="0" fontId="13" fillId="0" borderId="51" xfId="15" applyFont="1" applyBorder="1" applyAlignment="1">
      <alignment horizontal="center" vertical="center"/>
      <protection/>
    </xf>
    <xf numFmtId="0" fontId="13" fillId="0" borderId="52" xfId="15" applyFont="1" applyBorder="1" applyAlignment="1">
      <alignment horizontal="center" vertical="center"/>
      <protection/>
    </xf>
    <xf numFmtId="0" fontId="13" fillId="0" borderId="53" xfId="15" applyFont="1" applyBorder="1" applyAlignment="1">
      <alignment horizontal="center" vertical="center"/>
      <protection/>
    </xf>
    <xf numFmtId="0" fontId="13" fillId="0" borderId="54" xfId="15" applyFont="1" applyBorder="1" applyAlignment="1">
      <alignment horizontal="center" vertical="center"/>
      <protection/>
    </xf>
    <xf numFmtId="0" fontId="13" fillId="0" borderId="55" xfId="15" applyFont="1" applyBorder="1" applyAlignment="1">
      <alignment horizontal="center" vertical="center"/>
      <protection/>
    </xf>
    <xf numFmtId="0" fontId="13" fillId="0" borderId="56" xfId="15" applyFont="1" applyBorder="1" applyAlignment="1">
      <alignment horizontal="center" vertical="center"/>
      <protection/>
    </xf>
    <xf numFmtId="0" fontId="13" fillId="0" borderId="57" xfId="15" applyFont="1" applyAlignment="1">
      <alignment horizontal="center" vertical="center"/>
      <protection/>
    </xf>
    <xf numFmtId="0" fontId="13" fillId="0" borderId="58" xfId="15" applyFont="1" applyBorder="1" applyAlignment="1">
      <alignment horizontal="center" vertical="center"/>
      <protection/>
    </xf>
    <xf numFmtId="0" fontId="13" fillId="0" borderId="0" xfId="15" applyFont="1" applyFill="1" applyBorder="1" applyAlignment="1">
      <alignment horizontal="center" vertical="center"/>
      <protection/>
    </xf>
    <xf numFmtId="0" fontId="13" fillId="0" borderId="59" xfId="15" applyFont="1" applyBorder="1" applyAlignment="1">
      <alignment horizontal="center" vertical="center"/>
      <protection/>
    </xf>
    <xf numFmtId="0" fontId="13" fillId="0" borderId="60" xfId="15" applyFont="1" applyBorder="1" applyAlignment="1">
      <alignment horizontal="center" vertical="center"/>
      <protection/>
    </xf>
    <xf numFmtId="0" fontId="13" fillId="0" borderId="61" xfId="15" applyFont="1" applyBorder="1" applyAlignment="1">
      <alignment horizontal="center" vertical="center"/>
      <protection/>
    </xf>
    <xf numFmtId="0" fontId="13" fillId="0" borderId="62" xfId="15" applyFont="1" applyBorder="1" applyAlignment="1">
      <alignment horizontal="center" vertical="center"/>
      <protection/>
    </xf>
    <xf numFmtId="0" fontId="21" fillId="0" borderId="61" xfId="15" applyFont="1" applyBorder="1" applyAlignment="1">
      <alignment horizontal="center" vertical="center"/>
      <protection/>
    </xf>
    <xf numFmtId="0" fontId="21" fillId="0" borderId="62" xfId="15" applyFont="1" applyBorder="1" applyAlignment="1">
      <alignment horizontal="center" vertical="center"/>
      <protection/>
    </xf>
    <xf numFmtId="0" fontId="21" fillId="0" borderId="59" xfId="15" applyFont="1" applyBorder="1" applyAlignment="1">
      <alignment horizontal="center" vertical="center"/>
      <protection/>
    </xf>
    <xf numFmtId="0" fontId="21" fillId="0" borderId="60" xfId="15" applyFont="1" applyBorder="1" applyAlignment="1">
      <alignment horizontal="center" vertical="center"/>
      <protection/>
    </xf>
    <xf numFmtId="0" fontId="9" fillId="12" borderId="63" xfId="15" applyFont="1" applyFill="1" applyBorder="1" applyAlignment="1">
      <alignment horizontal="center" vertical="center"/>
      <protection/>
    </xf>
    <xf numFmtId="0" fontId="13" fillId="12" borderId="0" xfId="15" applyFont="1" applyFill="1" applyBorder="1" applyAlignment="1">
      <alignment horizontal="center" vertical="center"/>
      <protection/>
    </xf>
    <xf numFmtId="0" fontId="13" fillId="12" borderId="25" xfId="15" applyFont="1" applyFill="1" applyBorder="1" applyAlignment="1">
      <alignment horizontal="center" vertical="center"/>
      <protection/>
    </xf>
    <xf numFmtId="0" fontId="13" fillId="12" borderId="31" xfId="15" applyFont="1" applyFill="1" applyBorder="1" applyAlignment="1">
      <alignment horizontal="center" vertical="center"/>
      <protection/>
    </xf>
    <xf numFmtId="0" fontId="13" fillId="12" borderId="64" xfId="15" applyFont="1" applyFill="1" applyBorder="1" applyAlignment="1">
      <alignment horizontal="center" vertical="center"/>
      <protection/>
    </xf>
    <xf numFmtId="0" fontId="13" fillId="12" borderId="30" xfId="15" applyFont="1" applyFill="1" applyBorder="1" applyAlignment="1">
      <alignment horizontal="center" vertical="center"/>
      <protection/>
    </xf>
    <xf numFmtId="0" fontId="21" fillId="0" borderId="11" xfId="15" applyFont="1" applyFill="1" applyBorder="1" applyAlignment="1">
      <alignment horizontal="center" vertical="center"/>
      <protection/>
    </xf>
    <xf numFmtId="0" fontId="18" fillId="0" borderId="0" xfId="15" applyFont="1" applyAlignment="1">
      <alignment horizontal="center"/>
      <protection/>
    </xf>
    <xf numFmtId="0" fontId="12" fillId="0" borderId="0" xfId="15" applyFont="1" applyAlignment="1">
      <alignment horizontal="center"/>
      <protection/>
    </xf>
    <xf numFmtId="0" fontId="9" fillId="12" borderId="13" xfId="15" applyFont="1" applyFill="1" applyBorder="1" applyAlignment="1">
      <alignment horizontal="center" vertical="center"/>
      <protection/>
    </xf>
    <xf numFmtId="0" fontId="10" fillId="12" borderId="14" xfId="15" applyFont="1" applyFill="1" applyBorder="1" applyAlignment="1">
      <alignment horizontal="center" vertical="center"/>
      <protection/>
    </xf>
    <xf numFmtId="0" fontId="10" fillId="12" borderId="15" xfId="15" applyFont="1" applyFill="1" applyBorder="1" applyAlignment="1">
      <alignment horizontal="center" vertical="center"/>
      <protection/>
    </xf>
    <xf numFmtId="0" fontId="10" fillId="12" borderId="31" xfId="15" applyFont="1" applyFill="1" applyBorder="1" applyAlignment="1">
      <alignment horizontal="center" vertical="center"/>
      <protection/>
    </xf>
    <xf numFmtId="0" fontId="10" fillId="12" borderId="64" xfId="15" applyFont="1" applyFill="1" applyBorder="1" applyAlignment="1">
      <alignment horizontal="center" vertical="center"/>
      <protection/>
    </xf>
    <xf numFmtId="0" fontId="10" fillId="12" borderId="30" xfId="15" applyFont="1" applyFill="1" applyBorder="1" applyAlignment="1">
      <alignment horizontal="center" vertical="center"/>
      <protection/>
    </xf>
    <xf numFmtId="0" fontId="10" fillId="12" borderId="63" xfId="15" applyFont="1" applyFill="1" applyBorder="1" applyAlignment="1">
      <alignment horizontal="center" vertical="center"/>
      <protection/>
    </xf>
    <xf numFmtId="0" fontId="10" fillId="12" borderId="0" xfId="15" applyFont="1" applyFill="1" applyBorder="1" applyAlignment="1">
      <alignment horizontal="center" vertical="center"/>
      <protection/>
    </xf>
    <xf numFmtId="0" fontId="10" fillId="12" borderId="25" xfId="15" applyFont="1" applyFill="1" applyBorder="1" applyAlignment="1">
      <alignment horizontal="center" vertical="center"/>
      <protection/>
    </xf>
  </cellXfs>
  <cellStyles count="8">
    <cellStyle name="Normal" xfId="0"/>
    <cellStyle name="Normalny_tabelapuchar 3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6</xdr:row>
      <xdr:rowOff>66675</xdr:rowOff>
    </xdr:from>
    <xdr:to>
      <xdr:col>6</xdr:col>
      <xdr:colOff>1590675</xdr:colOff>
      <xdr:row>6</xdr:row>
      <xdr:rowOff>1000125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7155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</xdr:row>
      <xdr:rowOff>57150</xdr:rowOff>
    </xdr:from>
    <xdr:to>
      <xdr:col>2</xdr:col>
      <xdr:colOff>714375</xdr:colOff>
      <xdr:row>6</xdr:row>
      <xdr:rowOff>1038225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6202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1209675</xdr:colOff>
      <xdr:row>6</xdr:row>
      <xdr:rowOff>581025</xdr:rowOff>
    </xdr:from>
    <xdr:to>
      <xdr:col>6</xdr:col>
      <xdr:colOff>381000</xdr:colOff>
      <xdr:row>6</xdr:row>
      <xdr:rowOff>1028700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1485900"/>
          <a:ext cx="1266825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6</xdr:row>
      <xdr:rowOff>638175</xdr:rowOff>
    </xdr:from>
    <xdr:to>
      <xdr:col>4</xdr:col>
      <xdr:colOff>142875</xdr:colOff>
      <xdr:row>6</xdr:row>
      <xdr:rowOff>971550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154305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981075</xdr:colOff>
      <xdr:row>6</xdr:row>
      <xdr:rowOff>19050</xdr:rowOff>
    </xdr:from>
    <xdr:to>
      <xdr:col>4</xdr:col>
      <xdr:colOff>1123950</xdr:colOff>
      <xdr:row>6</xdr:row>
      <xdr:rowOff>561975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90825" y="923925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89</xdr:row>
      <xdr:rowOff>19050</xdr:rowOff>
    </xdr:from>
    <xdr:to>
      <xdr:col>9</xdr:col>
      <xdr:colOff>1714500</xdr:colOff>
      <xdr:row>94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5192375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43</xdr:row>
      <xdr:rowOff>76200</xdr:rowOff>
    </xdr:from>
    <xdr:to>
      <xdr:col>9</xdr:col>
      <xdr:colOff>1600200</xdr:colOff>
      <xdr:row>49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7800975"/>
          <a:ext cx="952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99</xdr:row>
      <xdr:rowOff>57150</xdr:rowOff>
    </xdr:from>
    <xdr:to>
      <xdr:col>5</xdr:col>
      <xdr:colOff>1657350</xdr:colOff>
      <xdr:row>102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16849725"/>
          <a:ext cx="1276350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35</xdr:row>
      <xdr:rowOff>19050</xdr:rowOff>
    </xdr:from>
    <xdr:to>
      <xdr:col>5</xdr:col>
      <xdr:colOff>1714500</xdr:colOff>
      <xdr:row>37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64484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66</xdr:row>
      <xdr:rowOff>114300</xdr:rowOff>
    </xdr:from>
    <xdr:to>
      <xdr:col>5</xdr:col>
      <xdr:colOff>1581150</xdr:colOff>
      <xdr:row>70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11563350"/>
          <a:ext cx="1181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66675</xdr:colOff>
      <xdr:row>6</xdr:row>
      <xdr:rowOff>228600</xdr:rowOff>
    </xdr:from>
    <xdr:to>
      <xdr:col>29</xdr:col>
      <xdr:colOff>200025</xdr:colOff>
      <xdr:row>7</xdr:row>
      <xdr:rowOff>904875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29540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6</xdr:row>
      <xdr:rowOff>180975</xdr:rowOff>
    </xdr:from>
    <xdr:to>
      <xdr:col>3</xdr:col>
      <xdr:colOff>1095375</xdr:colOff>
      <xdr:row>7</xdr:row>
      <xdr:rowOff>904875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2477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7</xdr:row>
      <xdr:rowOff>219075</xdr:rowOff>
    </xdr:from>
    <xdr:to>
      <xdr:col>24</xdr:col>
      <xdr:colOff>257175</xdr:colOff>
      <xdr:row>7</xdr:row>
      <xdr:rowOff>666750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1543050"/>
          <a:ext cx="1266825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257175</xdr:rowOff>
    </xdr:from>
    <xdr:to>
      <xdr:col>10</xdr:col>
      <xdr:colOff>409575</xdr:colOff>
      <xdr:row>7</xdr:row>
      <xdr:rowOff>590550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58115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7</xdr:row>
      <xdr:rowOff>161925</xdr:rowOff>
    </xdr:from>
    <xdr:to>
      <xdr:col>18</xdr:col>
      <xdr:colOff>304800</xdr:colOff>
      <xdr:row>7</xdr:row>
      <xdr:rowOff>704850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00675" y="148590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247650</xdr:colOff>
      <xdr:row>6</xdr:row>
      <xdr:rowOff>161925</xdr:rowOff>
    </xdr:from>
    <xdr:to>
      <xdr:col>29</xdr:col>
      <xdr:colOff>381000</xdr:colOff>
      <xdr:row>7</xdr:row>
      <xdr:rowOff>838200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28725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6</xdr:row>
      <xdr:rowOff>161925</xdr:rowOff>
    </xdr:from>
    <xdr:to>
      <xdr:col>3</xdr:col>
      <xdr:colOff>1123950</xdr:colOff>
      <xdr:row>7</xdr:row>
      <xdr:rowOff>885825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22872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7</xdr:row>
      <xdr:rowOff>257175</xdr:rowOff>
    </xdr:from>
    <xdr:to>
      <xdr:col>26</xdr:col>
      <xdr:colOff>76200</xdr:colOff>
      <xdr:row>7</xdr:row>
      <xdr:rowOff>704850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1581150"/>
          <a:ext cx="1266825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7</xdr:row>
      <xdr:rowOff>314325</xdr:rowOff>
    </xdr:from>
    <xdr:to>
      <xdr:col>12</xdr:col>
      <xdr:colOff>257175</xdr:colOff>
      <xdr:row>7</xdr:row>
      <xdr:rowOff>647700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163830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342900</xdr:colOff>
      <xdr:row>7</xdr:row>
      <xdr:rowOff>180975</xdr:rowOff>
    </xdr:from>
    <xdr:to>
      <xdr:col>19</xdr:col>
      <xdr:colOff>133350</xdr:colOff>
      <xdr:row>7</xdr:row>
      <xdr:rowOff>723900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76900" y="150495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276225</xdr:colOff>
      <xdr:row>6</xdr:row>
      <xdr:rowOff>247650</xdr:rowOff>
    </xdr:from>
    <xdr:to>
      <xdr:col>29</xdr:col>
      <xdr:colOff>409575</xdr:colOff>
      <xdr:row>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27635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6</xdr:row>
      <xdr:rowOff>95250</xdr:rowOff>
    </xdr:from>
    <xdr:to>
      <xdr:col>3</xdr:col>
      <xdr:colOff>1123950</xdr:colOff>
      <xdr:row>7</xdr:row>
      <xdr:rowOff>819150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1239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7</xdr:row>
      <xdr:rowOff>200025</xdr:rowOff>
    </xdr:from>
    <xdr:to>
      <xdr:col>25</xdr:col>
      <xdr:colOff>38100</xdr:colOff>
      <xdr:row>7</xdr:row>
      <xdr:rowOff>647700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485900"/>
          <a:ext cx="1266825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352425</xdr:rowOff>
    </xdr:from>
    <xdr:to>
      <xdr:col>11</xdr:col>
      <xdr:colOff>9525</xdr:colOff>
      <xdr:row>7</xdr:row>
      <xdr:rowOff>685800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163830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7</xdr:row>
      <xdr:rowOff>247650</xdr:rowOff>
    </xdr:from>
    <xdr:to>
      <xdr:col>18</xdr:col>
      <xdr:colOff>428625</xdr:colOff>
      <xdr:row>7</xdr:row>
      <xdr:rowOff>790575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533525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66675</xdr:colOff>
      <xdr:row>6</xdr:row>
      <xdr:rowOff>200025</xdr:rowOff>
    </xdr:from>
    <xdr:to>
      <xdr:col>29</xdr:col>
      <xdr:colOff>200025</xdr:colOff>
      <xdr:row>7</xdr:row>
      <xdr:rowOff>876300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323975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6</xdr:row>
      <xdr:rowOff>180975</xdr:rowOff>
    </xdr:from>
    <xdr:to>
      <xdr:col>3</xdr:col>
      <xdr:colOff>1095375</xdr:colOff>
      <xdr:row>7</xdr:row>
      <xdr:rowOff>904875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30492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7</xdr:row>
      <xdr:rowOff>190500</xdr:rowOff>
    </xdr:from>
    <xdr:to>
      <xdr:col>24</xdr:col>
      <xdr:colOff>257175</xdr:colOff>
      <xdr:row>7</xdr:row>
      <xdr:rowOff>638175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1571625"/>
          <a:ext cx="1266825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7</xdr:row>
      <xdr:rowOff>276225</xdr:rowOff>
    </xdr:from>
    <xdr:to>
      <xdr:col>12</xdr:col>
      <xdr:colOff>9525</xdr:colOff>
      <xdr:row>7</xdr:row>
      <xdr:rowOff>609600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165735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419100</xdr:colOff>
      <xdr:row>7</xdr:row>
      <xdr:rowOff>219075</xdr:rowOff>
    </xdr:from>
    <xdr:to>
      <xdr:col>19</xdr:col>
      <xdr:colOff>209550</xdr:colOff>
      <xdr:row>7</xdr:row>
      <xdr:rowOff>762000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160020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180975</xdr:colOff>
      <xdr:row>6</xdr:row>
      <xdr:rowOff>247650</xdr:rowOff>
    </xdr:from>
    <xdr:to>
      <xdr:col>29</xdr:col>
      <xdr:colOff>314325</xdr:colOff>
      <xdr:row>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9540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6</xdr:row>
      <xdr:rowOff>180975</xdr:rowOff>
    </xdr:from>
    <xdr:to>
      <xdr:col>3</xdr:col>
      <xdr:colOff>1143000</xdr:colOff>
      <xdr:row>7</xdr:row>
      <xdr:rowOff>904875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22872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7</xdr:row>
      <xdr:rowOff>228600</xdr:rowOff>
    </xdr:from>
    <xdr:to>
      <xdr:col>25</xdr:col>
      <xdr:colOff>9525</xdr:colOff>
      <xdr:row>7</xdr:row>
      <xdr:rowOff>676275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1533525"/>
          <a:ext cx="1266825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7</xdr:row>
      <xdr:rowOff>295275</xdr:rowOff>
    </xdr:from>
    <xdr:to>
      <xdr:col>12</xdr:col>
      <xdr:colOff>238125</xdr:colOff>
      <xdr:row>7</xdr:row>
      <xdr:rowOff>628650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160020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7</xdr:row>
      <xdr:rowOff>200025</xdr:rowOff>
    </xdr:from>
    <xdr:to>
      <xdr:col>19</xdr:col>
      <xdr:colOff>9525</xdr:colOff>
      <xdr:row>7</xdr:row>
      <xdr:rowOff>742950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150495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247650</xdr:colOff>
      <xdr:row>6</xdr:row>
      <xdr:rowOff>247650</xdr:rowOff>
    </xdr:from>
    <xdr:to>
      <xdr:col>29</xdr:col>
      <xdr:colOff>381000</xdr:colOff>
      <xdr:row>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9065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6</xdr:row>
      <xdr:rowOff>180975</xdr:rowOff>
    </xdr:from>
    <xdr:to>
      <xdr:col>3</xdr:col>
      <xdr:colOff>1038225</xdr:colOff>
      <xdr:row>7</xdr:row>
      <xdr:rowOff>904875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3239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342900</xdr:colOff>
      <xdr:row>7</xdr:row>
      <xdr:rowOff>190500</xdr:rowOff>
    </xdr:from>
    <xdr:to>
      <xdr:col>24</xdr:col>
      <xdr:colOff>95250</xdr:colOff>
      <xdr:row>7</xdr:row>
      <xdr:rowOff>638175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1590675"/>
          <a:ext cx="1266825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7</xdr:row>
      <xdr:rowOff>247650</xdr:rowOff>
    </xdr:from>
    <xdr:to>
      <xdr:col>12</xdr:col>
      <xdr:colOff>238125</xdr:colOff>
      <xdr:row>7</xdr:row>
      <xdr:rowOff>581025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1647825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7</xdr:row>
      <xdr:rowOff>180975</xdr:rowOff>
    </xdr:from>
    <xdr:to>
      <xdr:col>18</xdr:col>
      <xdr:colOff>342900</xdr:colOff>
      <xdr:row>7</xdr:row>
      <xdr:rowOff>723900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158115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38100</xdr:colOff>
      <xdr:row>6</xdr:row>
      <xdr:rowOff>219075</xdr:rowOff>
    </xdr:from>
    <xdr:to>
      <xdr:col>29</xdr:col>
      <xdr:colOff>171450</xdr:colOff>
      <xdr:row>7</xdr:row>
      <xdr:rowOff>895350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304925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123825</xdr:rowOff>
    </xdr:from>
    <xdr:to>
      <xdr:col>3</xdr:col>
      <xdr:colOff>1162050</xdr:colOff>
      <xdr:row>7</xdr:row>
      <xdr:rowOff>847725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096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247650</xdr:colOff>
      <xdr:row>7</xdr:row>
      <xdr:rowOff>314325</xdr:rowOff>
    </xdr:from>
    <xdr:to>
      <xdr:col>24</xdr:col>
      <xdr:colOff>0</xdr:colOff>
      <xdr:row>7</xdr:row>
      <xdr:rowOff>762000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657350"/>
          <a:ext cx="1266825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314325</xdr:rowOff>
    </xdr:from>
    <xdr:to>
      <xdr:col>12</xdr:col>
      <xdr:colOff>361950</xdr:colOff>
      <xdr:row>7</xdr:row>
      <xdr:rowOff>647700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165735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7</xdr:row>
      <xdr:rowOff>180975</xdr:rowOff>
    </xdr:from>
    <xdr:to>
      <xdr:col>18</xdr:col>
      <xdr:colOff>428625</xdr:colOff>
      <xdr:row>7</xdr:row>
      <xdr:rowOff>723900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52400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295275</xdr:colOff>
      <xdr:row>6</xdr:row>
      <xdr:rowOff>228600</xdr:rowOff>
    </xdr:from>
    <xdr:to>
      <xdr:col>29</xdr:col>
      <xdr:colOff>428625</xdr:colOff>
      <xdr:row>7</xdr:row>
      <xdr:rowOff>904875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25730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6</xdr:row>
      <xdr:rowOff>180975</xdr:rowOff>
    </xdr:from>
    <xdr:to>
      <xdr:col>3</xdr:col>
      <xdr:colOff>1143000</xdr:colOff>
      <xdr:row>7</xdr:row>
      <xdr:rowOff>904875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2096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7</xdr:row>
      <xdr:rowOff>200025</xdr:rowOff>
    </xdr:from>
    <xdr:to>
      <xdr:col>24</xdr:col>
      <xdr:colOff>428625</xdr:colOff>
      <xdr:row>7</xdr:row>
      <xdr:rowOff>647700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77175" y="1485900"/>
          <a:ext cx="1266825" cy="447675"/>
        </a:xfrm>
        <a:prstGeom prst="rect">
          <a:avLst/>
        </a:prstGeom>
        <a:solidFill>
          <a:srgbClr val="0000FF">
            <a:alpha val="50000"/>
          </a:srgbClr>
        </a:solidFill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7</xdr:row>
      <xdr:rowOff>342900</xdr:rowOff>
    </xdr:from>
    <xdr:to>
      <xdr:col>13</xdr:col>
      <xdr:colOff>19050</xdr:colOff>
      <xdr:row>7</xdr:row>
      <xdr:rowOff>676275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1628775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7</xdr:row>
      <xdr:rowOff>180975</xdr:rowOff>
    </xdr:from>
    <xdr:to>
      <xdr:col>19</xdr:col>
      <xdr:colOff>114300</xdr:colOff>
      <xdr:row>7</xdr:row>
      <xdr:rowOff>723900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146685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4"/>
  <sheetViews>
    <sheetView zoomScale="75" zoomScaleNormal="75" workbookViewId="0" topLeftCell="A8">
      <selection activeCell="E43" sqref="E43"/>
    </sheetView>
  </sheetViews>
  <sheetFormatPr defaultColWidth="9.140625" defaultRowHeight="12.75"/>
  <cols>
    <col min="1" max="1" width="3.00390625" style="0" customWidth="1"/>
    <col min="2" max="2" width="4.28125" style="0" customWidth="1"/>
    <col min="3" max="3" width="19.8515625" style="0" customWidth="1"/>
    <col min="4" max="4" width="15.421875" style="0" customWidth="1"/>
    <col min="5" max="5" width="22.28125" style="0" customWidth="1"/>
    <col min="7" max="7" width="24.7109375" style="0" customWidth="1"/>
  </cols>
  <sheetData>
    <row r="1" ht="7.5" customHeight="1" thickBot="1"/>
    <row r="2" spans="2:7" ht="18" customHeight="1">
      <c r="B2" s="207" t="s">
        <v>37</v>
      </c>
      <c r="C2" s="202"/>
      <c r="D2" s="202"/>
      <c r="E2" s="202"/>
      <c r="F2" s="202"/>
      <c r="G2" s="203"/>
    </row>
    <row r="3" spans="2:7" ht="4.5" customHeight="1">
      <c r="B3" s="211"/>
      <c r="C3" s="212"/>
      <c r="D3" s="212"/>
      <c r="E3" s="212"/>
      <c r="F3" s="212"/>
      <c r="G3" s="213"/>
    </row>
    <row r="4" spans="2:7" ht="18">
      <c r="B4" s="204" t="s">
        <v>113</v>
      </c>
      <c r="C4" s="205"/>
      <c r="D4" s="205"/>
      <c r="E4" s="205"/>
      <c r="F4" s="205"/>
      <c r="G4" s="206"/>
    </row>
    <row r="5" spans="2:7" ht="4.5" customHeight="1">
      <c r="B5" s="214"/>
      <c r="C5" s="215"/>
      <c r="D5" s="215"/>
      <c r="E5" s="215"/>
      <c r="F5" s="215"/>
      <c r="G5" s="216"/>
    </row>
    <row r="6" spans="2:7" ht="18.75" thickBot="1">
      <c r="B6" s="208" t="s">
        <v>114</v>
      </c>
      <c r="C6" s="209"/>
      <c r="D6" s="209"/>
      <c r="E6" s="209"/>
      <c r="F6" s="209"/>
      <c r="G6" s="210"/>
    </row>
    <row r="7" ht="87" customHeight="1" thickBot="1"/>
    <row r="8" spans="2:7" ht="12.75">
      <c r="B8" s="98" t="s">
        <v>38</v>
      </c>
      <c r="C8" s="99" t="s">
        <v>39</v>
      </c>
      <c r="D8" s="99" t="s">
        <v>40</v>
      </c>
      <c r="E8" s="99" t="s">
        <v>41</v>
      </c>
      <c r="F8" s="99" t="s">
        <v>42</v>
      </c>
      <c r="G8" s="100" t="s">
        <v>43</v>
      </c>
    </row>
    <row r="9" spans="2:7" ht="12.75">
      <c r="B9" s="101">
        <v>1</v>
      </c>
      <c r="C9" s="171" t="s">
        <v>149</v>
      </c>
      <c r="D9" s="117" t="s">
        <v>150</v>
      </c>
      <c r="E9" s="117" t="s">
        <v>147</v>
      </c>
      <c r="F9" s="95" t="s">
        <v>5</v>
      </c>
      <c r="G9" s="102"/>
    </row>
    <row r="10" spans="2:7" ht="12.75">
      <c r="B10" s="101">
        <v>2</v>
      </c>
      <c r="C10" s="171" t="s">
        <v>155</v>
      </c>
      <c r="D10" s="117" t="s">
        <v>156</v>
      </c>
      <c r="E10" s="117" t="s">
        <v>122</v>
      </c>
      <c r="F10" s="95" t="s">
        <v>7</v>
      </c>
      <c r="G10" s="102"/>
    </row>
    <row r="11" spans="2:7" ht="12.75">
      <c r="B11" s="101">
        <v>3</v>
      </c>
      <c r="C11" s="172" t="s">
        <v>118</v>
      </c>
      <c r="D11" s="117" t="s">
        <v>119</v>
      </c>
      <c r="E11" s="117" t="s">
        <v>117</v>
      </c>
      <c r="F11" s="95" t="s">
        <v>9</v>
      </c>
      <c r="G11" s="102"/>
    </row>
    <row r="12" spans="2:7" ht="12.75">
      <c r="B12" s="101">
        <v>4</v>
      </c>
      <c r="C12" s="172" t="s">
        <v>120</v>
      </c>
      <c r="D12" s="117" t="s">
        <v>121</v>
      </c>
      <c r="E12" s="117" t="s">
        <v>122</v>
      </c>
      <c r="F12" s="95" t="s">
        <v>11</v>
      </c>
      <c r="G12" s="102"/>
    </row>
    <row r="13" spans="2:7" ht="12.75">
      <c r="B13" s="101">
        <v>5</v>
      </c>
      <c r="C13" s="172" t="s">
        <v>142</v>
      </c>
      <c r="D13" s="117" t="s">
        <v>143</v>
      </c>
      <c r="E13" s="117" t="s">
        <v>117</v>
      </c>
      <c r="F13" s="95" t="s">
        <v>13</v>
      </c>
      <c r="G13" s="102"/>
    </row>
    <row r="14" spans="2:7" ht="12.75">
      <c r="B14" s="101">
        <v>6</v>
      </c>
      <c r="C14" s="172" t="s">
        <v>144</v>
      </c>
      <c r="D14" s="117" t="s">
        <v>127</v>
      </c>
      <c r="E14" s="117" t="s">
        <v>117</v>
      </c>
      <c r="F14" s="95" t="s">
        <v>15</v>
      </c>
      <c r="G14" s="102"/>
    </row>
    <row r="15" spans="2:7" ht="12.75">
      <c r="B15" s="101">
        <v>7</v>
      </c>
      <c r="C15" s="172" t="s">
        <v>176</v>
      </c>
      <c r="D15" s="117" t="s">
        <v>177</v>
      </c>
      <c r="E15" s="117" t="s">
        <v>117</v>
      </c>
      <c r="F15" s="95" t="s">
        <v>17</v>
      </c>
      <c r="G15" s="102"/>
    </row>
    <row r="16" spans="2:7" ht="13.5" thickBot="1">
      <c r="B16" s="103">
        <v>8</v>
      </c>
      <c r="C16" s="186" t="s">
        <v>140</v>
      </c>
      <c r="D16" s="118" t="s">
        <v>141</v>
      </c>
      <c r="E16" s="118" t="s">
        <v>117</v>
      </c>
      <c r="F16" s="104" t="s">
        <v>19</v>
      </c>
      <c r="G16" s="105"/>
    </row>
    <row r="17" spans="2:15" ht="12.75">
      <c r="B17" s="181">
        <v>9</v>
      </c>
      <c r="C17" s="182" t="s">
        <v>178</v>
      </c>
      <c r="D17" s="183" t="s">
        <v>179</v>
      </c>
      <c r="E17" s="183" t="s">
        <v>164</v>
      </c>
      <c r="F17" s="184" t="s">
        <v>6</v>
      </c>
      <c r="G17" s="185"/>
      <c r="O17" s="133" t="s">
        <v>21</v>
      </c>
    </row>
    <row r="18" spans="2:15" ht="12.75">
      <c r="B18" s="106">
        <v>10</v>
      </c>
      <c r="C18" s="174" t="s">
        <v>174</v>
      </c>
      <c r="D18" s="116" t="s">
        <v>175</v>
      </c>
      <c r="E18" s="116" t="s">
        <v>164</v>
      </c>
      <c r="F18" s="97" t="s">
        <v>8</v>
      </c>
      <c r="G18" s="107"/>
      <c r="O18" s="133" t="s">
        <v>22</v>
      </c>
    </row>
    <row r="19" spans="2:15" ht="12.75">
      <c r="B19" s="106">
        <v>11</v>
      </c>
      <c r="C19" s="175" t="s">
        <v>126</v>
      </c>
      <c r="D19" s="116" t="s">
        <v>127</v>
      </c>
      <c r="E19" s="116" t="s">
        <v>117</v>
      </c>
      <c r="F19" s="97" t="s">
        <v>10</v>
      </c>
      <c r="G19" s="107"/>
      <c r="O19" s="133" t="s">
        <v>23</v>
      </c>
    </row>
    <row r="20" spans="2:15" ht="12.75">
      <c r="B20" s="106">
        <v>12</v>
      </c>
      <c r="C20" s="173" t="s">
        <v>115</v>
      </c>
      <c r="D20" s="116" t="s">
        <v>116</v>
      </c>
      <c r="E20" s="116" t="s">
        <v>117</v>
      </c>
      <c r="F20" s="97" t="s">
        <v>12</v>
      </c>
      <c r="G20" s="107"/>
      <c r="O20" s="133" t="s">
        <v>24</v>
      </c>
    </row>
    <row r="21" spans="2:15" ht="12.75">
      <c r="B21" s="106">
        <v>13</v>
      </c>
      <c r="C21" s="173" t="s">
        <v>157</v>
      </c>
      <c r="D21" s="116" t="s">
        <v>127</v>
      </c>
      <c r="E21" s="116" t="s">
        <v>122</v>
      </c>
      <c r="F21" s="97" t="s">
        <v>14</v>
      </c>
      <c r="G21" s="107"/>
      <c r="O21" s="133" t="s">
        <v>25</v>
      </c>
    </row>
    <row r="22" spans="2:15" ht="12.75">
      <c r="B22" s="106">
        <v>14</v>
      </c>
      <c r="C22" s="173" t="s">
        <v>172</v>
      </c>
      <c r="D22" s="116" t="s">
        <v>173</v>
      </c>
      <c r="E22" s="116" t="s">
        <v>122</v>
      </c>
      <c r="F22" s="97" t="s">
        <v>16</v>
      </c>
      <c r="G22" s="107"/>
      <c r="O22" s="133" t="s">
        <v>26</v>
      </c>
    </row>
    <row r="23" spans="2:15" ht="12.75">
      <c r="B23" s="106">
        <v>15</v>
      </c>
      <c r="C23" s="173" t="s">
        <v>151</v>
      </c>
      <c r="D23" s="116" t="s">
        <v>152</v>
      </c>
      <c r="E23" s="116" t="s">
        <v>117</v>
      </c>
      <c r="F23" s="97" t="s">
        <v>18</v>
      </c>
      <c r="G23" s="107"/>
      <c r="O23" s="133" t="s">
        <v>27</v>
      </c>
    </row>
    <row r="24" spans="2:15" ht="13.5" thickBot="1">
      <c r="B24" s="187">
        <v>16</v>
      </c>
      <c r="C24" s="188" t="s">
        <v>168</v>
      </c>
      <c r="D24" s="189" t="s">
        <v>169</v>
      </c>
      <c r="E24" s="189" t="s">
        <v>164</v>
      </c>
      <c r="F24" s="190" t="s">
        <v>20</v>
      </c>
      <c r="G24" s="191"/>
      <c r="O24" s="133" t="s">
        <v>28</v>
      </c>
    </row>
    <row r="25" spans="2:15" ht="12.75">
      <c r="B25" s="135">
        <v>17</v>
      </c>
      <c r="C25" s="192" t="s">
        <v>153</v>
      </c>
      <c r="D25" s="136" t="s">
        <v>154</v>
      </c>
      <c r="E25" s="136" t="s">
        <v>117</v>
      </c>
      <c r="F25" s="137" t="s">
        <v>68</v>
      </c>
      <c r="G25" s="138"/>
      <c r="O25" s="133" t="s">
        <v>29</v>
      </c>
    </row>
    <row r="26" spans="2:15" ht="12.75">
      <c r="B26" s="139">
        <v>18</v>
      </c>
      <c r="C26" s="179" t="s">
        <v>148</v>
      </c>
      <c r="D26" s="140" t="s">
        <v>143</v>
      </c>
      <c r="E26" s="140" t="s">
        <v>147</v>
      </c>
      <c r="F26" s="141" t="s">
        <v>69</v>
      </c>
      <c r="G26" s="142"/>
      <c r="O26" s="133" t="s">
        <v>30</v>
      </c>
    </row>
    <row r="27" spans="2:15" ht="12.75">
      <c r="B27" s="139">
        <v>19</v>
      </c>
      <c r="C27" s="180" t="s">
        <v>138</v>
      </c>
      <c r="D27" s="140" t="s">
        <v>139</v>
      </c>
      <c r="E27" s="140" t="s">
        <v>117</v>
      </c>
      <c r="F27" s="141" t="s">
        <v>70</v>
      </c>
      <c r="G27" s="142"/>
      <c r="O27" s="133" t="s">
        <v>31</v>
      </c>
    </row>
    <row r="28" spans="2:15" ht="12.75">
      <c r="B28" s="139">
        <v>20</v>
      </c>
      <c r="C28" s="180" t="s">
        <v>134</v>
      </c>
      <c r="D28" s="140" t="s">
        <v>135</v>
      </c>
      <c r="E28" s="140" t="s">
        <v>122</v>
      </c>
      <c r="F28" s="141" t="s">
        <v>71</v>
      </c>
      <c r="G28" s="142"/>
      <c r="O28" s="133" t="s">
        <v>32</v>
      </c>
    </row>
    <row r="29" spans="2:15" ht="12.75">
      <c r="B29" s="139">
        <v>21</v>
      </c>
      <c r="C29" s="180" t="s">
        <v>162</v>
      </c>
      <c r="D29" s="140" t="s">
        <v>163</v>
      </c>
      <c r="E29" s="140" t="s">
        <v>164</v>
      </c>
      <c r="F29" s="141" t="s">
        <v>72</v>
      </c>
      <c r="G29" s="142"/>
      <c r="O29" s="133" t="s">
        <v>33</v>
      </c>
    </row>
    <row r="30" spans="2:15" ht="12.75">
      <c r="B30" s="139">
        <v>22</v>
      </c>
      <c r="C30" s="180" t="s">
        <v>128</v>
      </c>
      <c r="D30" s="140" t="s">
        <v>129</v>
      </c>
      <c r="E30" s="140" t="s">
        <v>122</v>
      </c>
      <c r="F30" s="141" t="s">
        <v>73</v>
      </c>
      <c r="G30" s="142"/>
      <c r="O30" s="133" t="s">
        <v>34</v>
      </c>
    </row>
    <row r="31" spans="2:15" ht="12.75">
      <c r="B31" s="139">
        <v>23</v>
      </c>
      <c r="C31" s="180" t="s">
        <v>123</v>
      </c>
      <c r="D31" s="140" t="s">
        <v>121</v>
      </c>
      <c r="E31" s="140" t="s">
        <v>122</v>
      </c>
      <c r="F31" s="141" t="s">
        <v>74</v>
      </c>
      <c r="G31" s="142"/>
      <c r="O31" s="133" t="s">
        <v>35</v>
      </c>
    </row>
    <row r="32" spans="2:15" ht="13.5" thickBot="1">
      <c r="B32" s="143">
        <v>24</v>
      </c>
      <c r="C32" s="193" t="s">
        <v>160</v>
      </c>
      <c r="D32" s="144" t="s">
        <v>152</v>
      </c>
      <c r="E32" s="144" t="s">
        <v>161</v>
      </c>
      <c r="F32" s="145" t="s">
        <v>75</v>
      </c>
      <c r="G32" s="146"/>
      <c r="O32" s="133" t="s">
        <v>36</v>
      </c>
    </row>
    <row r="33" spans="2:7" ht="12.75">
      <c r="B33" s="108">
        <v>25</v>
      </c>
      <c r="C33" s="194" t="s">
        <v>170</v>
      </c>
      <c r="D33" s="119" t="s">
        <v>171</v>
      </c>
      <c r="E33" s="119" t="s">
        <v>122</v>
      </c>
      <c r="F33" s="109" t="s">
        <v>44</v>
      </c>
      <c r="G33" s="110"/>
    </row>
    <row r="34" spans="2:7" ht="12.75">
      <c r="B34" s="111">
        <v>26</v>
      </c>
      <c r="C34" s="176" t="s">
        <v>145</v>
      </c>
      <c r="D34" s="120" t="s">
        <v>146</v>
      </c>
      <c r="E34" s="120" t="s">
        <v>147</v>
      </c>
      <c r="F34" s="92" t="s">
        <v>45</v>
      </c>
      <c r="G34" s="112"/>
    </row>
    <row r="35" spans="2:7" ht="12.75">
      <c r="B35" s="111">
        <v>27</v>
      </c>
      <c r="C35" s="176" t="s">
        <v>132</v>
      </c>
      <c r="D35" s="120" t="s">
        <v>133</v>
      </c>
      <c r="E35" s="120" t="s">
        <v>117</v>
      </c>
      <c r="F35" s="92" t="s">
        <v>46</v>
      </c>
      <c r="G35" s="112"/>
    </row>
    <row r="36" spans="2:7" ht="12.75">
      <c r="B36" s="111">
        <v>28</v>
      </c>
      <c r="C36" s="176" t="s">
        <v>158</v>
      </c>
      <c r="D36" s="120" t="s">
        <v>159</v>
      </c>
      <c r="E36" s="120" t="s">
        <v>122</v>
      </c>
      <c r="F36" s="92" t="s">
        <v>47</v>
      </c>
      <c r="G36" s="112"/>
    </row>
    <row r="37" spans="2:7" ht="12.75">
      <c r="B37" s="111">
        <v>29</v>
      </c>
      <c r="C37" s="176" t="s">
        <v>124</v>
      </c>
      <c r="D37" s="120" t="s">
        <v>125</v>
      </c>
      <c r="E37" s="120" t="s">
        <v>117</v>
      </c>
      <c r="F37" s="92" t="s">
        <v>48</v>
      </c>
      <c r="G37" s="112"/>
    </row>
    <row r="38" spans="2:7" ht="12.75">
      <c r="B38" s="111">
        <v>30</v>
      </c>
      <c r="C38" s="176" t="s">
        <v>180</v>
      </c>
      <c r="D38" s="120" t="s">
        <v>181</v>
      </c>
      <c r="E38" s="120" t="s">
        <v>117</v>
      </c>
      <c r="F38" s="92" t="s">
        <v>49</v>
      </c>
      <c r="G38" s="112"/>
    </row>
    <row r="39" spans="2:7" ht="12.75">
      <c r="B39" s="111">
        <v>31</v>
      </c>
      <c r="C39" s="176" t="s">
        <v>136</v>
      </c>
      <c r="D39" s="120" t="s">
        <v>137</v>
      </c>
      <c r="E39" s="120" t="s">
        <v>122</v>
      </c>
      <c r="F39" s="92" t="s">
        <v>50</v>
      </c>
      <c r="G39" s="112"/>
    </row>
    <row r="40" spans="2:7" ht="12.75">
      <c r="B40" s="111">
        <v>32</v>
      </c>
      <c r="C40" s="176" t="s">
        <v>130</v>
      </c>
      <c r="D40" s="120" t="s">
        <v>131</v>
      </c>
      <c r="E40" s="120" t="s">
        <v>122</v>
      </c>
      <c r="F40" s="92" t="s">
        <v>51</v>
      </c>
      <c r="G40" s="112"/>
    </row>
    <row r="41" spans="2:7" ht="12.75">
      <c r="B41" s="111">
        <v>33</v>
      </c>
      <c r="C41" s="177" t="s">
        <v>165</v>
      </c>
      <c r="D41" s="120" t="s">
        <v>166</v>
      </c>
      <c r="E41" s="120" t="s">
        <v>167</v>
      </c>
      <c r="F41" s="92" t="s">
        <v>52</v>
      </c>
      <c r="G41" s="112"/>
    </row>
    <row r="42" spans="2:7" ht="12.75">
      <c r="B42" s="111">
        <v>34</v>
      </c>
      <c r="C42" s="177" t="s">
        <v>183</v>
      </c>
      <c r="D42" s="120" t="s">
        <v>184</v>
      </c>
      <c r="E42" s="120" t="s">
        <v>122</v>
      </c>
      <c r="F42" s="92" t="s">
        <v>53</v>
      </c>
      <c r="G42" s="112"/>
    </row>
    <row r="43" spans="2:7" ht="12.75">
      <c r="B43" s="111">
        <v>35</v>
      </c>
      <c r="C43" s="177" t="s">
        <v>182</v>
      </c>
      <c r="D43" s="120" t="s">
        <v>185</v>
      </c>
      <c r="E43" s="120" t="s">
        <v>122</v>
      </c>
      <c r="F43" s="92" t="s">
        <v>54</v>
      </c>
      <c r="G43" s="112"/>
    </row>
    <row r="44" spans="2:7" ht="12.75">
      <c r="B44" s="111">
        <v>36</v>
      </c>
      <c r="C44" s="177"/>
      <c r="D44" s="120"/>
      <c r="E44" s="120"/>
      <c r="F44" s="92" t="s">
        <v>55</v>
      </c>
      <c r="G44" s="112"/>
    </row>
    <row r="45" spans="2:7" ht="12.75">
      <c r="B45" s="111">
        <v>37</v>
      </c>
      <c r="C45" s="177"/>
      <c r="D45" s="120"/>
      <c r="E45" s="120"/>
      <c r="F45" s="92" t="s">
        <v>56</v>
      </c>
      <c r="G45" s="112"/>
    </row>
    <row r="46" spans="2:7" ht="12.75">
      <c r="B46" s="111">
        <v>38</v>
      </c>
      <c r="C46" s="178"/>
      <c r="D46" s="120"/>
      <c r="E46" s="120"/>
      <c r="F46" s="92" t="s">
        <v>57</v>
      </c>
      <c r="G46" s="112"/>
    </row>
    <row r="47" spans="2:7" ht="12.75">
      <c r="B47" s="111">
        <v>39</v>
      </c>
      <c r="C47" s="177"/>
      <c r="D47" s="120"/>
      <c r="E47" s="120"/>
      <c r="F47" s="92" t="s">
        <v>58</v>
      </c>
      <c r="G47" s="112"/>
    </row>
    <row r="48" spans="2:7" ht="12.75">
      <c r="B48" s="111">
        <v>40</v>
      </c>
      <c r="C48" s="177"/>
      <c r="D48" s="120"/>
      <c r="E48" s="120"/>
      <c r="F48" s="92" t="s">
        <v>59</v>
      </c>
      <c r="G48" s="112"/>
    </row>
    <row r="49" spans="2:7" ht="12.75">
      <c r="B49" s="111">
        <v>41</v>
      </c>
      <c r="C49" s="177"/>
      <c r="D49" s="120"/>
      <c r="E49" s="120"/>
      <c r="F49" s="92" t="s">
        <v>60</v>
      </c>
      <c r="G49" s="112"/>
    </row>
    <row r="50" spans="2:7" ht="12.75">
      <c r="B50" s="111">
        <v>42</v>
      </c>
      <c r="C50" s="178"/>
      <c r="D50" s="120"/>
      <c r="E50" s="120"/>
      <c r="F50" s="92" t="s">
        <v>61</v>
      </c>
      <c r="G50" s="112"/>
    </row>
    <row r="51" spans="2:7" ht="12.75">
      <c r="B51" s="111">
        <v>43</v>
      </c>
      <c r="C51" s="177"/>
      <c r="D51" s="120"/>
      <c r="E51" s="120"/>
      <c r="F51" s="92" t="s">
        <v>62</v>
      </c>
      <c r="G51" s="112"/>
    </row>
    <row r="52" spans="2:7" ht="12.75">
      <c r="B52" s="111">
        <v>44</v>
      </c>
      <c r="C52" s="177"/>
      <c r="D52" s="120"/>
      <c r="E52" s="120"/>
      <c r="F52" s="92" t="s">
        <v>63</v>
      </c>
      <c r="G52" s="112"/>
    </row>
    <row r="53" spans="2:7" ht="12.75">
      <c r="B53" s="111">
        <v>45</v>
      </c>
      <c r="C53" s="177"/>
      <c r="D53" s="120"/>
      <c r="E53" s="120"/>
      <c r="F53" s="92" t="s">
        <v>64</v>
      </c>
      <c r="G53" s="112"/>
    </row>
    <row r="54" spans="2:7" ht="12.75">
      <c r="B54" s="111">
        <v>46</v>
      </c>
      <c r="C54" s="177"/>
      <c r="D54" s="120"/>
      <c r="E54" s="120"/>
      <c r="F54" s="92" t="s">
        <v>65</v>
      </c>
      <c r="G54" s="112"/>
    </row>
    <row r="55" spans="2:7" ht="12.75">
      <c r="B55" s="111">
        <v>47</v>
      </c>
      <c r="C55" s="177"/>
      <c r="D55" s="120"/>
      <c r="E55" s="120"/>
      <c r="F55" s="92" t="s">
        <v>66</v>
      </c>
      <c r="G55" s="112"/>
    </row>
    <row r="56" spans="2:7" ht="13.5" thickBot="1">
      <c r="B56" s="113">
        <v>48</v>
      </c>
      <c r="C56" s="195"/>
      <c r="D56" s="121"/>
      <c r="E56" s="121"/>
      <c r="F56" s="114" t="s">
        <v>67</v>
      </c>
      <c r="G56" s="115"/>
    </row>
    <row r="57" spans="2:7" ht="12.75">
      <c r="B57" s="169"/>
      <c r="C57" s="170"/>
      <c r="D57" s="170"/>
      <c r="E57" s="170"/>
      <c r="F57" s="169"/>
      <c r="G57" s="169"/>
    </row>
    <row r="58" spans="2:7" ht="12.75">
      <c r="B58" s="169"/>
      <c r="C58" s="170"/>
      <c r="D58" s="170"/>
      <c r="E58" s="170"/>
      <c r="F58" s="169"/>
      <c r="G58" s="169"/>
    </row>
    <row r="59" spans="2:7" ht="12.75">
      <c r="B59" s="169"/>
      <c r="C59" s="170"/>
      <c r="D59" s="170"/>
      <c r="E59" s="170"/>
      <c r="F59" s="169"/>
      <c r="G59" s="169"/>
    </row>
    <row r="60" spans="2:7" ht="12.75">
      <c r="B60" s="169"/>
      <c r="C60" s="170"/>
      <c r="D60" s="170"/>
      <c r="E60" s="170"/>
      <c r="F60" s="169"/>
      <c r="G60" s="169"/>
    </row>
    <row r="61" spans="2:7" ht="12.75">
      <c r="B61" s="169"/>
      <c r="C61" s="170"/>
      <c r="D61" s="170"/>
      <c r="E61" s="170"/>
      <c r="F61" s="169"/>
      <c r="G61" s="169"/>
    </row>
    <row r="62" spans="2:7" ht="12.75">
      <c r="B62" s="169"/>
      <c r="C62" s="170"/>
      <c r="D62" s="170"/>
      <c r="E62" s="170"/>
      <c r="F62" s="169"/>
      <c r="G62" s="169"/>
    </row>
    <row r="63" spans="2:7" ht="12.75">
      <c r="B63" s="169"/>
      <c r="C63" s="170"/>
      <c r="D63" s="170"/>
      <c r="E63" s="170"/>
      <c r="F63" s="169"/>
      <c r="G63" s="169"/>
    </row>
    <row r="64" spans="2:7" ht="12.75">
      <c r="B64" s="169"/>
      <c r="C64" s="170"/>
      <c r="D64" s="170"/>
      <c r="E64" s="170"/>
      <c r="F64" s="169"/>
      <c r="G64" s="169"/>
    </row>
    <row r="65" spans="2:7" ht="12.75">
      <c r="B65" s="96"/>
      <c r="C65" s="96"/>
      <c r="D65" s="96"/>
      <c r="E65" s="96"/>
      <c r="F65" s="96"/>
      <c r="G65" s="96"/>
    </row>
    <row r="66" spans="2:7" ht="12.75">
      <c r="B66" s="96"/>
      <c r="C66" s="96"/>
      <c r="D66" s="96"/>
      <c r="E66" s="96"/>
      <c r="F66" s="96"/>
      <c r="G66" s="96"/>
    </row>
    <row r="67" spans="2:7" ht="12.75">
      <c r="B67" s="96"/>
      <c r="C67" s="96"/>
      <c r="D67" s="96"/>
      <c r="E67" s="96"/>
      <c r="F67" s="96"/>
      <c r="G67" s="96"/>
    </row>
    <row r="68" spans="2:7" ht="12.75">
      <c r="B68" s="96"/>
      <c r="C68" s="96"/>
      <c r="D68" s="96"/>
      <c r="E68" s="96"/>
      <c r="F68" s="96"/>
      <c r="G68" s="96"/>
    </row>
    <row r="69" spans="2:7" ht="12.75">
      <c r="B69" s="96"/>
      <c r="C69" s="96"/>
      <c r="D69" s="96"/>
      <c r="E69" s="96"/>
      <c r="F69" s="96"/>
      <c r="G69" s="96"/>
    </row>
    <row r="70" spans="2:7" ht="12.75">
      <c r="B70" s="96"/>
      <c r="C70" s="96"/>
      <c r="D70" s="96"/>
      <c r="E70" s="96"/>
      <c r="F70" s="96"/>
      <c r="G70" s="96"/>
    </row>
    <row r="71" spans="2:7" ht="12.75">
      <c r="B71" s="96"/>
      <c r="C71" s="96"/>
      <c r="D71" s="96"/>
      <c r="E71" s="96"/>
      <c r="F71" s="96"/>
      <c r="G71" s="96"/>
    </row>
    <row r="72" spans="2:7" ht="12.75">
      <c r="B72" s="96"/>
      <c r="C72" s="96"/>
      <c r="D72" s="96"/>
      <c r="E72" s="96"/>
      <c r="F72" s="96"/>
      <c r="G72" s="96"/>
    </row>
    <row r="73" spans="2:7" ht="12.75">
      <c r="B73" s="96"/>
      <c r="C73" s="96"/>
      <c r="D73" s="96"/>
      <c r="E73" s="96"/>
      <c r="F73" s="96"/>
      <c r="G73" s="96"/>
    </row>
    <row r="74" spans="2:7" ht="12.75">
      <c r="B74" s="96"/>
      <c r="C74" s="96"/>
      <c r="D74" s="96"/>
      <c r="E74" s="96"/>
      <c r="F74" s="96"/>
      <c r="G74" s="96"/>
    </row>
    <row r="75" spans="2:7" ht="12.75">
      <c r="B75" s="96"/>
      <c r="C75" s="96"/>
      <c r="D75" s="96"/>
      <c r="E75" s="96"/>
      <c r="F75" s="96"/>
      <c r="G75" s="96"/>
    </row>
    <row r="76" spans="2:7" ht="12.75">
      <c r="B76" s="96"/>
      <c r="C76" s="96"/>
      <c r="D76" s="96"/>
      <c r="E76" s="96"/>
      <c r="F76" s="96"/>
      <c r="G76" s="96"/>
    </row>
    <row r="77" spans="2:7" ht="12.75">
      <c r="B77" s="96"/>
      <c r="C77" s="96"/>
      <c r="D77" s="96"/>
      <c r="E77" s="96"/>
      <c r="F77" s="96"/>
      <c r="G77" s="96"/>
    </row>
    <row r="78" spans="2:7" ht="12.75">
      <c r="B78" s="96"/>
      <c r="C78" s="96"/>
      <c r="D78" s="96"/>
      <c r="E78" s="96"/>
      <c r="F78" s="96"/>
      <c r="G78" s="96"/>
    </row>
    <row r="79" spans="2:7" ht="12.75">
      <c r="B79" s="96"/>
      <c r="C79" s="96"/>
      <c r="D79" s="96"/>
      <c r="E79" s="96"/>
      <c r="F79" s="96"/>
      <c r="G79" s="96"/>
    </row>
    <row r="80" spans="2:7" ht="12.75">
      <c r="B80" s="96"/>
      <c r="C80" s="96"/>
      <c r="D80" s="96"/>
      <c r="E80" s="96"/>
      <c r="F80" s="96"/>
      <c r="G80" s="96"/>
    </row>
    <row r="81" spans="2:7" ht="12.75">
      <c r="B81" s="96"/>
      <c r="C81" s="96"/>
      <c r="D81" s="96"/>
      <c r="E81" s="96"/>
      <c r="F81" s="96"/>
      <c r="G81" s="96"/>
    </row>
    <row r="82" spans="2:7" ht="12.75">
      <c r="B82" s="96"/>
      <c r="C82" s="96"/>
      <c r="D82" s="96"/>
      <c r="E82" s="96"/>
      <c r="F82" s="96"/>
      <c r="G82" s="96"/>
    </row>
    <row r="83" spans="2:7" ht="12.75">
      <c r="B83" s="96"/>
      <c r="C83" s="96"/>
      <c r="D83" s="96"/>
      <c r="E83" s="96"/>
      <c r="F83" s="96"/>
      <c r="G83" s="96"/>
    </row>
    <row r="84" spans="2:7" ht="12.75">
      <c r="B84" s="96"/>
      <c r="C84" s="96"/>
      <c r="D84" s="96"/>
      <c r="E84" s="96"/>
      <c r="F84" s="96"/>
      <c r="G84" s="96"/>
    </row>
    <row r="85" spans="2:7" ht="12.75">
      <c r="B85" s="96"/>
      <c r="C85" s="96"/>
      <c r="D85" s="96"/>
      <c r="E85" s="96"/>
      <c r="F85" s="96"/>
      <c r="G85" s="96"/>
    </row>
    <row r="86" spans="2:7" ht="12.75">
      <c r="B86" s="96"/>
      <c r="C86" s="96"/>
      <c r="D86" s="96"/>
      <c r="E86" s="96"/>
      <c r="F86" s="96"/>
      <c r="G86" s="96"/>
    </row>
    <row r="87" spans="2:7" ht="12.75">
      <c r="B87" s="96"/>
      <c r="C87" s="96"/>
      <c r="D87" s="96"/>
      <c r="E87" s="96"/>
      <c r="F87" s="96"/>
      <c r="G87" s="96"/>
    </row>
    <row r="88" spans="2:7" ht="12.75">
      <c r="B88" s="96"/>
      <c r="C88" s="96"/>
      <c r="D88" s="96"/>
      <c r="E88" s="96"/>
      <c r="F88" s="96"/>
      <c r="G88" s="96"/>
    </row>
    <row r="89" spans="2:7" ht="12.75">
      <c r="B89" s="96"/>
      <c r="C89" s="96"/>
      <c r="D89" s="96"/>
      <c r="E89" s="96"/>
      <c r="F89" s="96"/>
      <c r="G89" s="96"/>
    </row>
    <row r="90" spans="2:7" ht="12.75">
      <c r="B90" s="96"/>
      <c r="C90" s="96"/>
      <c r="D90" s="96"/>
      <c r="E90" s="96"/>
      <c r="F90" s="96"/>
      <c r="G90" s="96"/>
    </row>
    <row r="91" spans="2:7" ht="12.75">
      <c r="B91" s="96"/>
      <c r="C91" s="96"/>
      <c r="D91" s="96"/>
      <c r="E91" s="96"/>
      <c r="F91" s="96"/>
      <c r="G91" s="96"/>
    </row>
    <row r="92" spans="2:7" ht="12.75">
      <c r="B92" s="96"/>
      <c r="C92" s="96"/>
      <c r="D92" s="96"/>
      <c r="E92" s="96"/>
      <c r="F92" s="96"/>
      <c r="G92" s="96"/>
    </row>
    <row r="93" spans="2:7" ht="12.75">
      <c r="B93" s="96"/>
      <c r="C93" s="96"/>
      <c r="D93" s="96"/>
      <c r="E93" s="96"/>
      <c r="F93" s="96"/>
      <c r="G93" s="96"/>
    </row>
    <row r="94" spans="2:7" ht="12.75">
      <c r="B94" s="96"/>
      <c r="C94" s="96"/>
      <c r="D94" s="96"/>
      <c r="E94" s="96"/>
      <c r="F94" s="96"/>
      <c r="G94" s="96"/>
    </row>
    <row r="95" spans="2:7" ht="12.75">
      <c r="B95" s="96"/>
      <c r="C95" s="96"/>
      <c r="D95" s="96"/>
      <c r="E95" s="96"/>
      <c r="F95" s="96"/>
      <c r="G95" s="96"/>
    </row>
    <row r="96" spans="2:7" ht="12.75">
      <c r="B96" s="96"/>
      <c r="C96" s="96"/>
      <c r="D96" s="96"/>
      <c r="E96" s="96"/>
      <c r="F96" s="96"/>
      <c r="G96" s="96"/>
    </row>
    <row r="97" spans="2:7" ht="12.75">
      <c r="B97" s="96"/>
      <c r="C97" s="96"/>
      <c r="D97" s="96"/>
      <c r="E97" s="96"/>
      <c r="F97" s="96"/>
      <c r="G97" s="96"/>
    </row>
    <row r="98" spans="2:7" ht="12.75">
      <c r="B98" s="96"/>
      <c r="C98" s="96"/>
      <c r="D98" s="96"/>
      <c r="E98" s="96"/>
      <c r="F98" s="96"/>
      <c r="G98" s="96"/>
    </row>
    <row r="99" spans="2:7" ht="12.75">
      <c r="B99" s="96"/>
      <c r="C99" s="96"/>
      <c r="D99" s="96"/>
      <c r="E99" s="96"/>
      <c r="F99" s="96"/>
      <c r="G99" s="96"/>
    </row>
    <row r="100" spans="2:7" ht="12.75">
      <c r="B100" s="96"/>
      <c r="C100" s="96"/>
      <c r="D100" s="96"/>
      <c r="E100" s="96"/>
      <c r="F100" s="96"/>
      <c r="G100" s="96"/>
    </row>
    <row r="101" spans="2:7" ht="12.75">
      <c r="B101" s="96"/>
      <c r="C101" s="96"/>
      <c r="D101" s="96"/>
      <c r="E101" s="96"/>
      <c r="F101" s="96"/>
      <c r="G101" s="96"/>
    </row>
    <row r="102" spans="2:7" ht="12.75">
      <c r="B102" s="96"/>
      <c r="C102" s="96"/>
      <c r="D102" s="96"/>
      <c r="E102" s="96"/>
      <c r="F102" s="96"/>
      <c r="G102" s="96"/>
    </row>
    <row r="103" spans="2:7" ht="12.75">
      <c r="B103" s="96"/>
      <c r="C103" s="96"/>
      <c r="D103" s="96"/>
      <c r="E103" s="96"/>
      <c r="F103" s="96"/>
      <c r="G103" s="96"/>
    </row>
    <row r="104" spans="2:7" ht="12.75">
      <c r="B104" s="96"/>
      <c r="C104" s="96"/>
      <c r="D104" s="96"/>
      <c r="E104" s="96"/>
      <c r="F104" s="96"/>
      <c r="G104" s="96"/>
    </row>
  </sheetData>
  <sheetProtection/>
  <mergeCells count="5">
    <mergeCell ref="B4:G4"/>
    <mergeCell ref="B2:G2"/>
    <mergeCell ref="B6:G6"/>
    <mergeCell ref="B3:G3"/>
    <mergeCell ref="B5:G5"/>
  </mergeCells>
  <printOptions horizontalCentered="1" verticalCentered="1"/>
  <pageMargins left="0.2362204724409449" right="0.15748031496062992" top="0.35433070866141736" bottom="0.4330708661417323" header="0.1968503937007874" footer="0.4724409448818898"/>
  <pageSetup orientation="portrait" paperSize="9" scale="85" r:id="rId2"/>
  <headerFooter alignWithMargins="0">
    <oddHeader xml:space="preserve">&amp;CLista uczestników Grand Prix Polski w Pool Bilard </oddHeader>
    <oddFooter>&amp;L&amp;D&amp;COpracowanie i Przygotowanie: Grzegorz Kędzierski&amp;R&amp;T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view="pageBreakPreview" zoomScale="75" zoomScaleNormal="75" zoomScaleSheetLayoutView="75" workbookViewId="0" topLeftCell="A1">
      <selection activeCell="O63" sqref="O63"/>
    </sheetView>
  </sheetViews>
  <sheetFormatPr defaultColWidth="9.140625" defaultRowHeight="12.75"/>
  <cols>
    <col min="1" max="1" width="22.140625" style="123" customWidth="1"/>
    <col min="2" max="2" width="25.7109375" style="131" customWidth="1"/>
    <col min="3" max="3" width="5.140625" style="201" customWidth="1"/>
    <col min="4" max="5" width="1.7109375" style="123" customWidth="1"/>
    <col min="6" max="6" width="25.7109375" style="131" customWidth="1"/>
    <col min="7" max="7" width="5.140625" style="123" customWidth="1"/>
    <col min="8" max="8" width="1.7109375" style="123" customWidth="1"/>
    <col min="9" max="9" width="2.7109375" style="123" customWidth="1"/>
    <col min="10" max="10" width="25.7109375" style="131" customWidth="1"/>
    <col min="11" max="11" width="6.57421875" style="131" customWidth="1"/>
    <col min="12" max="12" width="3.00390625" style="123" customWidth="1"/>
    <col min="13" max="13" width="4.7109375" style="123" customWidth="1"/>
    <col min="14" max="14" width="30.7109375" style="123" customWidth="1"/>
    <col min="15" max="15" width="6.00390625" style="123" customWidth="1"/>
    <col min="16" max="16" width="5.421875" style="123" customWidth="1"/>
    <col min="17" max="16384" width="11.421875" style="123" customWidth="1"/>
  </cols>
  <sheetData>
    <row r="1" spans="1:15" ht="12.75" customHeight="1">
      <c r="A1" s="122"/>
      <c r="B1" s="130"/>
      <c r="C1" s="198"/>
      <c r="D1" s="122"/>
      <c r="E1" s="122"/>
      <c r="F1" s="130"/>
      <c r="G1" s="122"/>
      <c r="H1" s="122"/>
      <c r="I1" s="122"/>
      <c r="J1" s="130"/>
      <c r="K1" s="130"/>
      <c r="L1" s="122"/>
      <c r="M1" s="122"/>
      <c r="N1" s="122"/>
      <c r="O1" s="122"/>
    </row>
    <row r="2" spans="1:17" ht="53.25" customHeight="1">
      <c r="A2" s="130"/>
      <c r="B2" s="342" t="s">
        <v>190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29.25" customHeight="1">
      <c r="A3" s="150"/>
      <c r="B3" s="343" t="s">
        <v>79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5" ht="20.25">
      <c r="A4" s="147"/>
      <c r="B4" s="130"/>
      <c r="C4" s="198"/>
      <c r="D4" s="122"/>
      <c r="E4" s="122"/>
      <c r="F4" s="130"/>
      <c r="G4" s="122"/>
      <c r="H4" s="122"/>
      <c r="I4" s="122"/>
      <c r="J4" s="130"/>
      <c r="K4" s="130"/>
      <c r="L4" s="122"/>
      <c r="M4" s="122"/>
      <c r="N4" s="122"/>
      <c r="O4" s="122"/>
    </row>
    <row r="5" spans="1:15" ht="12.75" customHeight="1">
      <c r="A5" s="147"/>
      <c r="B5" s="130"/>
      <c r="C5" s="198"/>
      <c r="D5" s="122"/>
      <c r="E5" s="122"/>
      <c r="F5" s="130"/>
      <c r="G5" s="122"/>
      <c r="H5" s="122"/>
      <c r="I5" s="122"/>
      <c r="J5" s="130"/>
      <c r="K5" s="130"/>
      <c r="L5" s="122"/>
      <c r="M5" s="122"/>
      <c r="N5" s="122"/>
      <c r="O5" s="122"/>
    </row>
    <row r="6" spans="1:15" ht="12.75" customHeight="1">
      <c r="A6" s="148"/>
      <c r="B6" s="124"/>
      <c r="C6" s="198"/>
      <c r="D6" s="126"/>
      <c r="E6" s="126"/>
      <c r="F6" s="130"/>
      <c r="G6" s="126"/>
      <c r="H6" s="126"/>
      <c r="I6" s="126"/>
      <c r="J6" s="130"/>
      <c r="K6" s="130"/>
      <c r="L6" s="122"/>
      <c r="M6" s="122"/>
      <c r="N6" s="122"/>
      <c r="O6" s="122"/>
    </row>
    <row r="7" spans="1:15" ht="10.5" customHeight="1">
      <c r="A7" s="147"/>
      <c r="B7" s="130"/>
      <c r="C7" s="198"/>
      <c r="D7" s="122"/>
      <c r="E7" s="122"/>
      <c r="F7" s="130"/>
      <c r="G7" s="122"/>
      <c r="H7" s="122"/>
      <c r="I7" s="122"/>
      <c r="J7" s="130"/>
      <c r="K7" s="130"/>
      <c r="L7" s="122"/>
      <c r="M7" s="122"/>
      <c r="N7" s="122"/>
      <c r="O7" s="122"/>
    </row>
    <row r="8" spans="1:15" ht="6.75" customHeight="1">
      <c r="A8" s="147"/>
      <c r="B8" s="130"/>
      <c r="C8" s="198"/>
      <c r="D8" s="122"/>
      <c r="E8" s="122"/>
      <c r="F8" s="130"/>
      <c r="G8" s="122"/>
      <c r="H8" s="122"/>
      <c r="I8" s="122"/>
      <c r="J8" s="130"/>
      <c r="K8" s="130"/>
      <c r="L8" s="122"/>
      <c r="M8" s="122"/>
      <c r="N8" s="122"/>
      <c r="O8" s="122"/>
    </row>
    <row r="9" spans="1:17" ht="16.5" customHeight="1">
      <c r="A9" s="127"/>
      <c r="B9" s="167" t="s">
        <v>80</v>
      </c>
      <c r="C9" s="198"/>
      <c r="D9" s="124"/>
      <c r="E9" s="124"/>
      <c r="F9" s="168" t="s">
        <v>81</v>
      </c>
      <c r="G9" s="132"/>
      <c r="H9" s="132"/>
      <c r="I9" s="132"/>
      <c r="J9" s="168" t="s">
        <v>82</v>
      </c>
      <c r="K9" s="130"/>
      <c r="L9" s="124"/>
      <c r="M9" s="124"/>
      <c r="N9" s="124"/>
      <c r="O9" s="124"/>
      <c r="P9" s="125"/>
      <c r="Q9" s="125"/>
    </row>
    <row r="10" spans="1:17" ht="12.75" customHeight="1">
      <c r="A10" s="128"/>
      <c r="B10" s="151"/>
      <c r="C10" s="199"/>
      <c r="D10" s="152"/>
      <c r="E10" s="152"/>
      <c r="F10" s="151"/>
      <c r="G10" s="152"/>
      <c r="H10" s="152"/>
      <c r="I10" s="152"/>
      <c r="J10" s="151"/>
      <c r="K10" s="151"/>
      <c r="L10" s="152"/>
      <c r="M10" s="152"/>
      <c r="N10" s="152"/>
      <c r="O10" s="152"/>
      <c r="P10" s="153"/>
      <c r="Q10" s="153"/>
    </row>
    <row r="11" spans="1:17" ht="12.75" customHeight="1" thickBot="1">
      <c r="A11" s="154"/>
      <c r="B11" s="155">
        <v>12</v>
      </c>
      <c r="C11" s="200"/>
      <c r="D11" s="152"/>
      <c r="E11" s="152"/>
      <c r="F11" s="151"/>
      <c r="G11" s="152"/>
      <c r="H11" s="152"/>
      <c r="I11" s="152"/>
      <c r="J11" s="151"/>
      <c r="K11" s="151"/>
      <c r="L11" s="152"/>
      <c r="M11" s="152"/>
      <c r="N11" s="152"/>
      <c r="O11" s="152"/>
      <c r="P11" s="153"/>
      <c r="Q11" s="153"/>
    </row>
    <row r="12" spans="1:17" ht="12.75" customHeight="1">
      <c r="A12" s="128"/>
      <c r="B12" s="316" t="s">
        <v>165</v>
      </c>
      <c r="C12" s="333">
        <v>9</v>
      </c>
      <c r="D12" s="152"/>
      <c r="E12" s="152"/>
      <c r="F12" s="151"/>
      <c r="G12" s="152"/>
      <c r="H12" s="152"/>
      <c r="I12" s="152"/>
      <c r="J12" s="151"/>
      <c r="K12" s="151"/>
      <c r="L12" s="152"/>
      <c r="M12" s="152"/>
      <c r="N12" s="152"/>
      <c r="O12" s="152"/>
      <c r="P12" s="153"/>
      <c r="Q12" s="153"/>
    </row>
    <row r="13" spans="1:17" ht="12.75" customHeight="1">
      <c r="A13" s="128"/>
      <c r="B13" s="317"/>
      <c r="C13" s="334"/>
      <c r="D13" s="156"/>
      <c r="E13" s="152"/>
      <c r="F13" s="151"/>
      <c r="G13" s="152"/>
      <c r="H13" s="152"/>
      <c r="I13" s="152"/>
      <c r="J13" s="151"/>
      <c r="K13" s="151"/>
      <c r="L13" s="152"/>
      <c r="M13" s="152"/>
      <c r="N13" s="152"/>
      <c r="O13" s="152"/>
      <c r="P13" s="153"/>
      <c r="Q13" s="153"/>
    </row>
    <row r="14" spans="1:17" ht="12.75" customHeight="1">
      <c r="A14" s="128"/>
      <c r="B14" s="318" t="s">
        <v>188</v>
      </c>
      <c r="C14" s="331">
        <v>5</v>
      </c>
      <c r="D14" s="157"/>
      <c r="E14" s="152"/>
      <c r="F14" s="151"/>
      <c r="G14" s="152"/>
      <c r="H14" s="152"/>
      <c r="I14" s="152"/>
      <c r="J14" s="151"/>
      <c r="K14" s="151"/>
      <c r="L14" s="152"/>
      <c r="M14" s="152"/>
      <c r="N14" s="152"/>
      <c r="O14" s="152"/>
      <c r="P14" s="153"/>
      <c r="Q14" s="153"/>
    </row>
    <row r="15" spans="1:17" ht="12.75" customHeight="1" thickBot="1">
      <c r="A15" s="128"/>
      <c r="B15" s="319"/>
      <c r="C15" s="332"/>
      <c r="D15" s="157"/>
      <c r="E15" s="152"/>
      <c r="F15" s="151"/>
      <c r="G15" s="152"/>
      <c r="H15" s="152"/>
      <c r="I15" s="152"/>
      <c r="J15" s="151"/>
      <c r="K15" s="151"/>
      <c r="L15" s="152"/>
      <c r="M15" s="152"/>
      <c r="N15" s="152"/>
      <c r="O15" s="152"/>
      <c r="P15" s="153"/>
      <c r="Q15" s="153"/>
    </row>
    <row r="16" spans="1:17" ht="12.75" customHeight="1">
      <c r="A16" s="128"/>
      <c r="B16" s="158" t="s">
        <v>91</v>
      </c>
      <c r="C16" s="199">
        <v>1</v>
      </c>
      <c r="D16" s="157"/>
      <c r="E16" s="152"/>
      <c r="F16" s="151"/>
      <c r="G16" s="152"/>
      <c r="H16" s="152"/>
      <c r="I16" s="152"/>
      <c r="J16" s="151"/>
      <c r="K16" s="151"/>
      <c r="L16" s="152"/>
      <c r="M16" s="152"/>
      <c r="N16" s="152"/>
      <c r="O16" s="152"/>
      <c r="P16" s="153"/>
      <c r="Q16" s="153"/>
    </row>
    <row r="17" spans="1:17" ht="12.75" customHeight="1">
      <c r="A17" s="128"/>
      <c r="B17" s="151"/>
      <c r="C17" s="199"/>
      <c r="D17" s="157"/>
      <c r="E17" s="152"/>
      <c r="F17" s="151"/>
      <c r="G17" s="152"/>
      <c r="H17" s="152"/>
      <c r="I17" s="152"/>
      <c r="J17" s="151"/>
      <c r="K17" s="151"/>
      <c r="L17" s="152"/>
      <c r="M17" s="152"/>
      <c r="N17" s="152"/>
      <c r="O17" s="152"/>
      <c r="P17" s="153"/>
      <c r="Q17" s="153"/>
    </row>
    <row r="18" spans="1:17" ht="12.75" customHeight="1">
      <c r="A18" s="128"/>
      <c r="B18" s="151"/>
      <c r="C18" s="199"/>
      <c r="D18" s="157"/>
      <c r="E18" s="152"/>
      <c r="F18" s="151"/>
      <c r="G18" s="152"/>
      <c r="H18" s="152"/>
      <c r="I18" s="152"/>
      <c r="J18" s="151"/>
      <c r="K18" s="151"/>
      <c r="L18" s="152"/>
      <c r="M18" s="152"/>
      <c r="N18" s="152"/>
      <c r="O18" s="152"/>
      <c r="P18" s="153"/>
      <c r="Q18" s="153"/>
    </row>
    <row r="19" spans="1:17" ht="12.75" customHeight="1" thickBot="1">
      <c r="A19" s="128"/>
      <c r="B19" s="151"/>
      <c r="C19" s="199"/>
      <c r="D19" s="157"/>
      <c r="E19" s="152"/>
      <c r="F19" s="151">
        <v>13</v>
      </c>
      <c r="G19" s="152"/>
      <c r="H19" s="152"/>
      <c r="I19" s="152"/>
      <c r="J19" s="151"/>
      <c r="K19" s="151"/>
      <c r="L19" s="152"/>
      <c r="M19" s="152"/>
      <c r="N19" s="152"/>
      <c r="O19" s="152"/>
      <c r="P19" s="153"/>
      <c r="Q19" s="153"/>
    </row>
    <row r="20" spans="1:17" ht="12.75" customHeight="1">
      <c r="A20" s="128"/>
      <c r="B20" s="151"/>
      <c r="C20" s="199"/>
      <c r="D20" s="157"/>
      <c r="E20" s="152"/>
      <c r="F20" s="316" t="s">
        <v>165</v>
      </c>
      <c r="G20" s="327">
        <v>3</v>
      </c>
      <c r="H20" s="152"/>
      <c r="I20" s="152"/>
      <c r="J20" s="151"/>
      <c r="K20" s="151"/>
      <c r="L20" s="152"/>
      <c r="M20" s="152"/>
      <c r="N20" s="152"/>
      <c r="O20" s="152"/>
      <c r="P20" s="153"/>
      <c r="Q20" s="153"/>
    </row>
    <row r="21" spans="1:17" ht="12.75" customHeight="1" thickBot="1">
      <c r="A21" s="128"/>
      <c r="B21" s="151"/>
      <c r="C21" s="199"/>
      <c r="D21" s="157"/>
      <c r="E21" s="156"/>
      <c r="F21" s="317"/>
      <c r="G21" s="328"/>
      <c r="H21" s="156"/>
      <c r="I21" s="152"/>
      <c r="J21" s="151"/>
      <c r="K21" s="151"/>
      <c r="L21" s="152"/>
      <c r="M21" s="152"/>
      <c r="N21" s="152"/>
      <c r="O21" s="152"/>
      <c r="P21" s="153"/>
      <c r="Q21" s="153"/>
    </row>
    <row r="22" spans="1:17" ht="12.75" customHeight="1">
      <c r="A22" s="128"/>
      <c r="B22" s="151"/>
      <c r="C22" s="199"/>
      <c r="D22" s="157"/>
      <c r="E22" s="152"/>
      <c r="F22" s="316" t="s">
        <v>187</v>
      </c>
      <c r="G22" s="329">
        <v>9</v>
      </c>
      <c r="H22" s="157"/>
      <c r="I22" s="152"/>
      <c r="J22" s="151"/>
      <c r="K22" s="151"/>
      <c r="L22" s="152"/>
      <c r="M22" s="152"/>
      <c r="N22" s="152"/>
      <c r="O22" s="152"/>
      <c r="P22" s="153"/>
      <c r="Q22" s="153"/>
    </row>
    <row r="23" spans="1:17" ht="12.75" customHeight="1" thickBot="1">
      <c r="A23" s="128"/>
      <c r="B23" s="151"/>
      <c r="C23" s="199"/>
      <c r="D23" s="157"/>
      <c r="E23" s="152"/>
      <c r="F23" s="317"/>
      <c r="G23" s="330"/>
      <c r="H23" s="157"/>
      <c r="I23" s="152"/>
      <c r="J23" s="151"/>
      <c r="K23" s="151"/>
      <c r="L23" s="152"/>
      <c r="M23" s="152"/>
      <c r="N23" s="152"/>
      <c r="O23" s="152"/>
      <c r="P23" s="153"/>
      <c r="Q23" s="153"/>
    </row>
    <row r="24" spans="1:17" ht="12.75" customHeight="1">
      <c r="A24" s="128"/>
      <c r="B24" s="151"/>
      <c r="C24" s="199"/>
      <c r="D24" s="157"/>
      <c r="E24" s="152"/>
      <c r="F24" s="151"/>
      <c r="G24" s="152"/>
      <c r="H24" s="157"/>
      <c r="I24" s="152"/>
      <c r="J24" s="151"/>
      <c r="K24" s="151"/>
      <c r="L24" s="152"/>
      <c r="M24" s="152"/>
      <c r="N24" s="152"/>
      <c r="O24" s="152"/>
      <c r="P24" s="153"/>
      <c r="Q24" s="153"/>
    </row>
    <row r="25" spans="1:17" ht="12.75" customHeight="1">
      <c r="A25" s="128"/>
      <c r="B25" s="151"/>
      <c r="C25" s="199"/>
      <c r="D25" s="157"/>
      <c r="E25" s="152"/>
      <c r="F25" s="159" t="s">
        <v>83</v>
      </c>
      <c r="G25" s="152"/>
      <c r="H25" s="157"/>
      <c r="I25" s="152"/>
      <c r="J25" s="151"/>
      <c r="K25" s="151"/>
      <c r="L25" s="152"/>
      <c r="M25" s="152"/>
      <c r="N25" s="152"/>
      <c r="O25" s="152"/>
      <c r="P25" s="153"/>
      <c r="Q25" s="153"/>
    </row>
    <row r="26" spans="1:17" ht="12.75" customHeight="1">
      <c r="A26" s="128"/>
      <c r="B26" s="151"/>
      <c r="C26" s="199"/>
      <c r="D26" s="157"/>
      <c r="E26" s="152"/>
      <c r="F26" s="151"/>
      <c r="G26" s="152"/>
      <c r="H26" s="157"/>
      <c r="I26" s="152"/>
      <c r="J26" s="151"/>
      <c r="K26" s="151"/>
      <c r="L26" s="152"/>
      <c r="M26" s="152"/>
      <c r="N26" s="152"/>
      <c r="O26" s="152"/>
      <c r="P26" s="153"/>
      <c r="Q26" s="153"/>
    </row>
    <row r="27" spans="1:17" ht="12.75" customHeight="1" thickBot="1">
      <c r="A27" s="128"/>
      <c r="B27" s="151">
        <v>13</v>
      </c>
      <c r="C27" s="199"/>
      <c r="D27" s="157"/>
      <c r="E27" s="152"/>
      <c r="F27" s="151"/>
      <c r="G27" s="152"/>
      <c r="H27" s="157"/>
      <c r="I27" s="152"/>
      <c r="J27" s="151"/>
      <c r="K27" s="151"/>
      <c r="L27" s="152"/>
      <c r="M27" s="152"/>
      <c r="N27" s="152"/>
      <c r="O27" s="152"/>
      <c r="P27" s="153"/>
      <c r="Q27" s="153"/>
    </row>
    <row r="28" spans="1:17" ht="12.75" customHeight="1">
      <c r="A28" s="128"/>
      <c r="B28" s="316" t="s">
        <v>187</v>
      </c>
      <c r="C28" s="333">
        <v>9</v>
      </c>
      <c r="D28" s="157"/>
      <c r="E28" s="152"/>
      <c r="F28" s="151"/>
      <c r="G28" s="152"/>
      <c r="H28" s="157"/>
      <c r="I28" s="152"/>
      <c r="J28" s="151"/>
      <c r="K28" s="151"/>
      <c r="L28" s="152"/>
      <c r="M28" s="152"/>
      <c r="N28" s="152"/>
      <c r="O28" s="152"/>
      <c r="P28" s="153"/>
      <c r="Q28" s="153"/>
    </row>
    <row r="29" spans="1:17" ht="12.75" customHeight="1">
      <c r="A29" s="128"/>
      <c r="B29" s="317"/>
      <c r="C29" s="334"/>
      <c r="D29" s="160"/>
      <c r="E29" s="152"/>
      <c r="F29" s="151"/>
      <c r="G29" s="152"/>
      <c r="H29" s="157"/>
      <c r="I29" s="152"/>
      <c r="J29" s="151"/>
      <c r="K29" s="151"/>
      <c r="L29" s="152"/>
      <c r="M29" s="152"/>
      <c r="N29" s="152"/>
      <c r="O29" s="152"/>
      <c r="P29" s="153"/>
      <c r="Q29" s="153"/>
    </row>
    <row r="30" spans="1:17" ht="12.75" customHeight="1">
      <c r="A30" s="128"/>
      <c r="B30" s="318" t="s">
        <v>174</v>
      </c>
      <c r="C30" s="331">
        <v>6</v>
      </c>
      <c r="D30" s="152"/>
      <c r="E30" s="152"/>
      <c r="F30" s="151"/>
      <c r="G30" s="152"/>
      <c r="H30" s="157"/>
      <c r="I30" s="152"/>
      <c r="J30" s="151"/>
      <c r="K30" s="151"/>
      <c r="L30" s="152"/>
      <c r="M30" s="152"/>
      <c r="N30" s="152"/>
      <c r="O30" s="152"/>
      <c r="P30" s="153"/>
      <c r="Q30" s="153"/>
    </row>
    <row r="31" spans="1:17" ht="12.75" customHeight="1" thickBot="1">
      <c r="A31" s="128"/>
      <c r="B31" s="319"/>
      <c r="C31" s="332"/>
      <c r="D31" s="152"/>
      <c r="E31" s="152"/>
      <c r="F31" s="151"/>
      <c r="G31" s="152"/>
      <c r="H31" s="157"/>
      <c r="I31" s="152"/>
      <c r="J31" s="151"/>
      <c r="K31" s="151"/>
      <c r="L31" s="152"/>
      <c r="M31" s="152"/>
      <c r="N31" s="152"/>
      <c r="O31" s="152"/>
      <c r="P31" s="153"/>
      <c r="Q31" s="153"/>
    </row>
    <row r="32" spans="1:17" ht="12.75" customHeight="1">
      <c r="A32" s="128"/>
      <c r="B32" s="158" t="s">
        <v>91</v>
      </c>
      <c r="C32" s="199">
        <v>8</v>
      </c>
      <c r="D32" s="152"/>
      <c r="E32" s="152"/>
      <c r="F32" s="151"/>
      <c r="G32" s="152"/>
      <c r="H32" s="157"/>
      <c r="I32" s="152"/>
      <c r="J32" s="151"/>
      <c r="K32" s="151"/>
      <c r="L32" s="152"/>
      <c r="M32" s="152"/>
      <c r="N32" s="152"/>
      <c r="O32" s="152"/>
      <c r="P32" s="153"/>
      <c r="Q32" s="153"/>
    </row>
    <row r="33" spans="1:17" ht="12.75" customHeight="1">
      <c r="A33" s="128"/>
      <c r="B33" s="151"/>
      <c r="C33" s="199"/>
      <c r="D33" s="152"/>
      <c r="E33" s="152"/>
      <c r="F33" s="151"/>
      <c r="G33" s="152"/>
      <c r="H33" s="157"/>
      <c r="I33" s="152"/>
      <c r="J33" s="151"/>
      <c r="K33" s="151"/>
      <c r="L33" s="152"/>
      <c r="M33" s="152"/>
      <c r="N33" s="152"/>
      <c r="O33" s="152"/>
      <c r="P33" s="153"/>
      <c r="Q33" s="153"/>
    </row>
    <row r="34" spans="1:17" ht="12.75" customHeight="1">
      <c r="A34" s="128"/>
      <c r="B34" s="151"/>
      <c r="C34" s="199"/>
      <c r="D34" s="152"/>
      <c r="E34" s="152"/>
      <c r="F34" s="151"/>
      <c r="G34" s="152"/>
      <c r="H34" s="157"/>
      <c r="I34" s="152"/>
      <c r="J34" s="151"/>
      <c r="K34" s="151"/>
      <c r="L34" s="152"/>
      <c r="M34" s="152"/>
      <c r="N34" s="152"/>
      <c r="O34" s="152"/>
      <c r="P34" s="153"/>
      <c r="Q34" s="153"/>
    </row>
    <row r="35" spans="1:17" ht="12.75" customHeight="1" thickBot="1">
      <c r="A35" s="128"/>
      <c r="B35" s="151"/>
      <c r="C35" s="199"/>
      <c r="D35" s="152"/>
      <c r="E35" s="152"/>
      <c r="F35" s="151"/>
      <c r="G35" s="152"/>
      <c r="H35" s="157"/>
      <c r="I35" s="152"/>
      <c r="J35" s="151">
        <v>11</v>
      </c>
      <c r="K35" s="151"/>
      <c r="L35" s="152"/>
      <c r="M35" s="152"/>
      <c r="N35" s="152"/>
      <c r="O35" s="152"/>
      <c r="P35" s="153"/>
      <c r="Q35" s="153"/>
    </row>
    <row r="36" spans="1:17" ht="12.75" customHeight="1">
      <c r="A36" s="128"/>
      <c r="B36" s="151"/>
      <c r="C36" s="199"/>
      <c r="D36" s="152"/>
      <c r="E36" s="152"/>
      <c r="F36" s="151"/>
      <c r="G36" s="152"/>
      <c r="H36" s="157"/>
      <c r="I36" s="152"/>
      <c r="J36" s="316" t="s">
        <v>187</v>
      </c>
      <c r="K36" s="324">
        <v>9</v>
      </c>
      <c r="L36" s="152"/>
      <c r="M36" s="152"/>
      <c r="N36" s="152"/>
      <c r="O36" s="152"/>
      <c r="P36" s="153"/>
      <c r="Q36" s="153"/>
    </row>
    <row r="37" spans="1:17" ht="12.75" customHeight="1" thickBot="1">
      <c r="A37" s="128"/>
      <c r="B37" s="151"/>
      <c r="C37" s="199"/>
      <c r="D37" s="152"/>
      <c r="E37" s="152"/>
      <c r="F37" s="151"/>
      <c r="G37" s="152"/>
      <c r="H37" s="157"/>
      <c r="I37" s="156"/>
      <c r="J37" s="317"/>
      <c r="K37" s="325"/>
      <c r="L37" s="156"/>
      <c r="M37" s="152"/>
      <c r="N37" s="152"/>
      <c r="O37" s="152"/>
      <c r="P37" s="153"/>
      <c r="Q37" s="153"/>
    </row>
    <row r="38" spans="1:17" ht="12.75" customHeight="1">
      <c r="A38" s="128"/>
      <c r="B38" s="151"/>
      <c r="C38" s="199"/>
      <c r="D38" s="152"/>
      <c r="E38" s="152"/>
      <c r="F38" s="151"/>
      <c r="G38" s="152"/>
      <c r="H38" s="157"/>
      <c r="I38" s="152"/>
      <c r="J38" s="316" t="s">
        <v>162</v>
      </c>
      <c r="K38" s="324">
        <v>3</v>
      </c>
      <c r="L38" s="157"/>
      <c r="M38" s="152"/>
      <c r="N38" s="152"/>
      <c r="O38" s="152"/>
      <c r="P38" s="153"/>
      <c r="Q38" s="153"/>
    </row>
    <row r="39" spans="1:17" ht="12.75" customHeight="1">
      <c r="A39" s="128"/>
      <c r="B39" s="151"/>
      <c r="C39" s="199"/>
      <c r="D39" s="152"/>
      <c r="E39" s="152"/>
      <c r="F39" s="151"/>
      <c r="G39" s="152"/>
      <c r="H39" s="157"/>
      <c r="I39" s="152"/>
      <c r="J39" s="317"/>
      <c r="K39" s="325"/>
      <c r="L39" s="157"/>
      <c r="M39" s="152"/>
      <c r="N39" s="152"/>
      <c r="O39" s="152"/>
      <c r="P39" s="153"/>
      <c r="Q39" s="153"/>
    </row>
    <row r="40" spans="1:17" ht="12.75" customHeight="1">
      <c r="A40" s="128"/>
      <c r="B40" s="151"/>
      <c r="C40" s="199"/>
      <c r="D40" s="152"/>
      <c r="E40" s="152"/>
      <c r="F40" s="151"/>
      <c r="G40" s="152"/>
      <c r="H40" s="157"/>
      <c r="I40" s="152"/>
      <c r="J40" s="151"/>
      <c r="K40" s="151"/>
      <c r="L40" s="157"/>
      <c r="M40" s="161"/>
      <c r="N40" s="152"/>
      <c r="O40" s="152"/>
      <c r="P40" s="153"/>
      <c r="Q40" s="153"/>
    </row>
    <row r="41" spans="1:17" ht="12.75" customHeight="1">
      <c r="A41" s="128"/>
      <c r="B41" s="151"/>
      <c r="C41" s="199"/>
      <c r="D41" s="152"/>
      <c r="E41" s="152"/>
      <c r="F41" s="151"/>
      <c r="G41" s="152"/>
      <c r="H41" s="157"/>
      <c r="I41" s="152"/>
      <c r="J41" s="159" t="s">
        <v>84</v>
      </c>
      <c r="K41" s="151"/>
      <c r="L41" s="157"/>
      <c r="M41" s="152"/>
      <c r="N41" s="152"/>
      <c r="O41" s="152"/>
      <c r="P41" s="153"/>
      <c r="Q41" s="153"/>
    </row>
    <row r="42" spans="1:17" ht="12.75" customHeight="1">
      <c r="A42" s="128"/>
      <c r="B42" s="151"/>
      <c r="C42" s="199"/>
      <c r="D42" s="152"/>
      <c r="E42" s="152"/>
      <c r="F42" s="151"/>
      <c r="G42" s="152"/>
      <c r="H42" s="157"/>
      <c r="I42" s="152"/>
      <c r="J42" s="151"/>
      <c r="K42" s="151"/>
      <c r="L42" s="157"/>
      <c r="M42" s="152"/>
      <c r="N42" s="152"/>
      <c r="O42" s="152"/>
      <c r="P42" s="153"/>
      <c r="Q42" s="153"/>
    </row>
    <row r="43" spans="1:17" ht="12.75" customHeight="1" thickBot="1">
      <c r="A43" s="128"/>
      <c r="B43" s="151">
        <v>17</v>
      </c>
      <c r="C43" s="199"/>
      <c r="D43" s="152"/>
      <c r="E43" s="152"/>
      <c r="F43" s="151"/>
      <c r="G43" s="152"/>
      <c r="H43" s="157"/>
      <c r="I43" s="152"/>
      <c r="J43" s="151"/>
      <c r="K43" s="151"/>
      <c r="L43" s="157"/>
      <c r="M43" s="152"/>
      <c r="N43" s="152"/>
      <c r="O43" s="152"/>
      <c r="P43" s="153"/>
      <c r="Q43" s="153"/>
    </row>
    <row r="44" spans="1:17" ht="12.75" customHeight="1">
      <c r="A44" s="128"/>
      <c r="B44" s="316" t="s">
        <v>162</v>
      </c>
      <c r="C44" s="333">
        <v>9</v>
      </c>
      <c r="D44" s="152"/>
      <c r="E44" s="152"/>
      <c r="F44" s="151"/>
      <c r="G44" s="152"/>
      <c r="H44" s="157"/>
      <c r="I44" s="152"/>
      <c r="J44" s="151"/>
      <c r="K44" s="151"/>
      <c r="L44" s="157"/>
      <c r="M44" s="152"/>
      <c r="N44" s="152"/>
      <c r="O44" s="152"/>
      <c r="P44" s="153"/>
      <c r="Q44" s="153"/>
    </row>
    <row r="45" spans="1:17" ht="12.75" customHeight="1">
      <c r="A45" s="128"/>
      <c r="B45" s="317"/>
      <c r="C45" s="334"/>
      <c r="D45" s="156"/>
      <c r="E45" s="152"/>
      <c r="F45" s="151"/>
      <c r="G45" s="152"/>
      <c r="H45" s="157"/>
      <c r="I45" s="152"/>
      <c r="J45" s="151"/>
      <c r="K45" s="151"/>
      <c r="L45" s="157"/>
      <c r="M45" s="152"/>
      <c r="N45" s="152"/>
      <c r="O45" s="152"/>
      <c r="P45" s="153"/>
      <c r="Q45" s="153"/>
    </row>
    <row r="46" spans="1:17" ht="12.75" customHeight="1">
      <c r="A46" s="128"/>
      <c r="B46" s="318" t="s">
        <v>158</v>
      </c>
      <c r="C46" s="331">
        <v>8</v>
      </c>
      <c r="D46" s="157"/>
      <c r="E46" s="152"/>
      <c r="F46" s="151"/>
      <c r="G46" s="152"/>
      <c r="H46" s="157"/>
      <c r="I46" s="152"/>
      <c r="J46" s="151"/>
      <c r="K46" s="151"/>
      <c r="L46" s="157"/>
      <c r="M46" s="152"/>
      <c r="N46" s="152"/>
      <c r="O46" s="152"/>
      <c r="P46" s="153"/>
      <c r="Q46" s="153"/>
    </row>
    <row r="47" spans="1:17" ht="12.75" customHeight="1" thickBot="1">
      <c r="A47" s="128"/>
      <c r="B47" s="319"/>
      <c r="C47" s="332"/>
      <c r="D47" s="157"/>
      <c r="E47" s="152"/>
      <c r="F47" s="151"/>
      <c r="G47" s="152"/>
      <c r="H47" s="157"/>
      <c r="I47" s="152"/>
      <c r="J47" s="151"/>
      <c r="K47" s="151"/>
      <c r="L47" s="157"/>
      <c r="M47" s="152"/>
      <c r="N47" s="152"/>
      <c r="O47" s="152"/>
      <c r="P47" s="153"/>
      <c r="Q47" s="153"/>
    </row>
    <row r="48" spans="1:17" ht="12.75" customHeight="1">
      <c r="A48" s="128"/>
      <c r="B48" s="158" t="s">
        <v>91</v>
      </c>
      <c r="C48" s="199">
        <v>5</v>
      </c>
      <c r="D48" s="157"/>
      <c r="E48" s="152"/>
      <c r="F48" s="151"/>
      <c r="G48" s="152"/>
      <c r="H48" s="157"/>
      <c r="I48" s="152"/>
      <c r="J48" s="151"/>
      <c r="K48" s="151"/>
      <c r="L48" s="157"/>
      <c r="M48" s="152"/>
      <c r="N48" s="152"/>
      <c r="O48" s="152"/>
      <c r="P48" s="153"/>
      <c r="Q48" s="153"/>
    </row>
    <row r="49" spans="1:17" ht="12.75" customHeight="1">
      <c r="A49" s="128"/>
      <c r="B49" s="151"/>
      <c r="C49" s="199"/>
      <c r="D49" s="157"/>
      <c r="E49" s="152"/>
      <c r="F49" s="151"/>
      <c r="G49" s="152"/>
      <c r="H49" s="157"/>
      <c r="I49" s="152"/>
      <c r="J49" s="151"/>
      <c r="K49" s="151"/>
      <c r="L49" s="157"/>
      <c r="M49" s="152"/>
      <c r="N49" s="152"/>
      <c r="O49" s="152"/>
      <c r="P49" s="153"/>
      <c r="Q49" s="153"/>
    </row>
    <row r="50" spans="1:17" ht="12.75" customHeight="1">
      <c r="A50" s="128"/>
      <c r="B50" s="151"/>
      <c r="C50" s="199"/>
      <c r="D50" s="157"/>
      <c r="E50" s="152"/>
      <c r="F50" s="151"/>
      <c r="G50" s="152"/>
      <c r="H50" s="157"/>
      <c r="I50" s="152"/>
      <c r="J50" s="151"/>
      <c r="K50" s="151"/>
      <c r="L50" s="157"/>
      <c r="M50" s="152"/>
      <c r="N50" s="152"/>
      <c r="O50" s="152"/>
      <c r="P50" s="153"/>
      <c r="Q50" s="153"/>
    </row>
    <row r="51" spans="1:17" ht="12.75" customHeight="1" thickBot="1">
      <c r="A51" s="128"/>
      <c r="B51" s="151"/>
      <c r="C51" s="199"/>
      <c r="D51" s="157"/>
      <c r="E51" s="152"/>
      <c r="F51" s="151">
        <v>12</v>
      </c>
      <c r="G51" s="152"/>
      <c r="H51" s="157"/>
      <c r="I51" s="152"/>
      <c r="J51" s="151"/>
      <c r="K51" s="151"/>
      <c r="L51" s="157"/>
      <c r="M51" s="152"/>
      <c r="N51" s="152"/>
      <c r="O51" s="152"/>
      <c r="P51" s="153"/>
      <c r="Q51" s="153"/>
    </row>
    <row r="52" spans="1:17" ht="12.75" customHeight="1">
      <c r="A52" s="128"/>
      <c r="B52" s="151"/>
      <c r="C52" s="199"/>
      <c r="D52" s="157"/>
      <c r="E52" s="152"/>
      <c r="F52" s="316" t="s">
        <v>162</v>
      </c>
      <c r="G52" s="327">
        <v>9</v>
      </c>
      <c r="H52" s="157"/>
      <c r="I52" s="152"/>
      <c r="J52" s="151"/>
      <c r="K52" s="151"/>
      <c r="L52" s="157"/>
      <c r="M52" s="152"/>
      <c r="N52" s="152"/>
      <c r="O52" s="152"/>
      <c r="P52" s="153"/>
      <c r="Q52" s="153"/>
    </row>
    <row r="53" spans="1:17" ht="12.75" customHeight="1" thickBot="1">
      <c r="A53" s="128"/>
      <c r="B53" s="151"/>
      <c r="C53" s="199"/>
      <c r="D53" s="157"/>
      <c r="E53" s="156"/>
      <c r="F53" s="317"/>
      <c r="G53" s="328"/>
      <c r="H53" s="160"/>
      <c r="I53" s="152"/>
      <c r="J53" s="151"/>
      <c r="K53" s="151"/>
      <c r="L53" s="157"/>
      <c r="M53" s="152"/>
      <c r="N53" s="152"/>
      <c r="O53" s="152"/>
      <c r="P53" s="153"/>
      <c r="Q53" s="153"/>
    </row>
    <row r="54" spans="1:17" ht="12.75" customHeight="1">
      <c r="A54" s="128"/>
      <c r="B54" s="151"/>
      <c r="C54" s="199"/>
      <c r="D54" s="157"/>
      <c r="E54" s="152"/>
      <c r="F54" s="316" t="s">
        <v>120</v>
      </c>
      <c r="G54" s="329">
        <v>7</v>
      </c>
      <c r="H54" s="152"/>
      <c r="I54" s="152"/>
      <c r="J54" s="151"/>
      <c r="K54" s="151"/>
      <c r="L54" s="157"/>
      <c r="M54" s="152"/>
      <c r="N54" s="152"/>
      <c r="O54" s="152"/>
      <c r="P54" s="153"/>
      <c r="Q54" s="153"/>
    </row>
    <row r="55" spans="1:17" ht="12.75" customHeight="1" thickBot="1">
      <c r="A55" s="128"/>
      <c r="B55" s="151"/>
      <c r="C55" s="199"/>
      <c r="D55" s="157"/>
      <c r="E55" s="152"/>
      <c r="F55" s="317"/>
      <c r="G55" s="330"/>
      <c r="H55" s="152"/>
      <c r="I55" s="152"/>
      <c r="J55" s="151"/>
      <c r="K55" s="151"/>
      <c r="L55" s="157"/>
      <c r="M55" s="152"/>
      <c r="N55" s="152"/>
      <c r="O55" s="152"/>
      <c r="P55" s="153"/>
      <c r="Q55" s="153"/>
    </row>
    <row r="56" spans="1:17" ht="12.75" customHeight="1">
      <c r="A56" s="128"/>
      <c r="B56" s="151"/>
      <c r="C56" s="199"/>
      <c r="D56" s="157"/>
      <c r="E56" s="152"/>
      <c r="F56" s="151"/>
      <c r="G56" s="152"/>
      <c r="H56" s="152"/>
      <c r="I56" s="152"/>
      <c r="J56" s="151"/>
      <c r="K56" s="151"/>
      <c r="L56" s="157"/>
      <c r="M56" s="152"/>
      <c r="N56" s="152"/>
      <c r="O56" s="152"/>
      <c r="P56" s="153"/>
      <c r="Q56" s="153"/>
    </row>
    <row r="57" spans="1:17" ht="12.75" customHeight="1">
      <c r="A57" s="128"/>
      <c r="B57" s="151"/>
      <c r="C57" s="199"/>
      <c r="D57" s="157"/>
      <c r="E57" s="152"/>
      <c r="F57" s="159" t="s">
        <v>83</v>
      </c>
      <c r="G57" s="152"/>
      <c r="H57" s="152"/>
      <c r="I57" s="152"/>
      <c r="J57" s="151"/>
      <c r="K57" s="151"/>
      <c r="L57" s="157"/>
      <c r="M57" s="152"/>
      <c r="N57" s="152"/>
      <c r="O57" s="152"/>
      <c r="P57" s="153"/>
      <c r="Q57" s="153"/>
    </row>
    <row r="58" spans="1:17" ht="12.75" customHeight="1">
      <c r="A58" s="128"/>
      <c r="B58" s="151"/>
      <c r="C58" s="199"/>
      <c r="D58" s="157"/>
      <c r="E58" s="152"/>
      <c r="F58" s="151"/>
      <c r="G58" s="152"/>
      <c r="H58" s="152"/>
      <c r="I58" s="152"/>
      <c r="J58" s="151"/>
      <c r="K58" s="151"/>
      <c r="L58" s="157"/>
      <c r="M58" s="152"/>
      <c r="N58" s="152"/>
      <c r="O58" s="152"/>
      <c r="P58" s="153"/>
      <c r="Q58" s="153"/>
    </row>
    <row r="59" spans="1:17" ht="12.75" customHeight="1" thickBot="1">
      <c r="A59" s="128"/>
      <c r="B59" s="151">
        <v>11</v>
      </c>
      <c r="C59" s="199"/>
      <c r="D59" s="157"/>
      <c r="E59" s="152"/>
      <c r="F59" s="151"/>
      <c r="G59" s="152"/>
      <c r="H59" s="152"/>
      <c r="I59" s="152"/>
      <c r="J59" s="151"/>
      <c r="K59" s="151"/>
      <c r="L59" s="157"/>
      <c r="M59" s="152"/>
      <c r="N59" s="152"/>
      <c r="O59" s="152"/>
      <c r="P59" s="153"/>
      <c r="Q59" s="153"/>
    </row>
    <row r="60" spans="1:17" ht="12.75" customHeight="1">
      <c r="A60" s="128"/>
      <c r="B60" s="316" t="s">
        <v>120</v>
      </c>
      <c r="C60" s="333">
        <v>9</v>
      </c>
      <c r="D60" s="157"/>
      <c r="E60" s="152"/>
      <c r="F60" s="151"/>
      <c r="G60" s="152"/>
      <c r="H60" s="152"/>
      <c r="I60" s="152"/>
      <c r="J60" s="151"/>
      <c r="K60" s="151"/>
      <c r="L60" s="157"/>
      <c r="M60" s="152"/>
      <c r="N60" s="152"/>
      <c r="O60" s="152"/>
      <c r="P60" s="153"/>
      <c r="Q60" s="153"/>
    </row>
    <row r="61" spans="1:17" ht="12.75" customHeight="1">
      <c r="A61" s="128"/>
      <c r="B61" s="317"/>
      <c r="C61" s="334"/>
      <c r="D61" s="160"/>
      <c r="E61" s="152"/>
      <c r="F61" s="151"/>
      <c r="G61" s="152"/>
      <c r="H61" s="152"/>
      <c r="I61" s="152"/>
      <c r="J61" s="151"/>
      <c r="K61" s="151"/>
      <c r="L61" s="157"/>
      <c r="M61" s="152"/>
      <c r="N61" s="152"/>
      <c r="O61" s="152"/>
      <c r="P61" s="153"/>
      <c r="Q61" s="153"/>
    </row>
    <row r="62" spans="1:17" ht="12.75" customHeight="1">
      <c r="A62" s="128"/>
      <c r="B62" s="318" t="s">
        <v>189</v>
      </c>
      <c r="C62" s="331">
        <v>2</v>
      </c>
      <c r="D62" s="152"/>
      <c r="E62" s="152"/>
      <c r="F62" s="151"/>
      <c r="G62" s="152"/>
      <c r="H62" s="152"/>
      <c r="I62" s="152"/>
      <c r="J62" s="151"/>
      <c r="K62" s="151"/>
      <c r="L62" s="157"/>
      <c r="M62" s="152"/>
      <c r="N62" s="152"/>
      <c r="O62" s="152"/>
      <c r="P62" s="153"/>
      <c r="Q62" s="153"/>
    </row>
    <row r="63" spans="1:17" ht="12.75" customHeight="1" thickBot="1">
      <c r="A63" s="128"/>
      <c r="B63" s="319"/>
      <c r="C63" s="332"/>
      <c r="D63" s="152"/>
      <c r="E63" s="152"/>
      <c r="F63" s="151"/>
      <c r="G63" s="152"/>
      <c r="H63" s="152"/>
      <c r="I63" s="152"/>
      <c r="J63" s="151"/>
      <c r="K63" s="151"/>
      <c r="L63" s="157"/>
      <c r="M63" s="152"/>
      <c r="N63" s="152"/>
      <c r="O63" s="152"/>
      <c r="P63" s="153"/>
      <c r="Q63" s="153"/>
    </row>
    <row r="64" spans="1:17" ht="12.75" customHeight="1">
      <c r="A64" s="128"/>
      <c r="B64" s="158" t="s">
        <v>91</v>
      </c>
      <c r="C64" s="199">
        <v>4</v>
      </c>
      <c r="D64" s="152"/>
      <c r="E64" s="152"/>
      <c r="F64" s="151"/>
      <c r="G64" s="152"/>
      <c r="H64" s="152"/>
      <c r="I64" s="152"/>
      <c r="J64" s="151"/>
      <c r="K64" s="151"/>
      <c r="L64" s="157"/>
      <c r="M64" s="152"/>
      <c r="N64" s="152"/>
      <c r="O64" s="152"/>
      <c r="P64" s="153"/>
      <c r="Q64" s="153"/>
    </row>
    <row r="65" spans="1:17" ht="12.75" customHeight="1">
      <c r="A65" s="128"/>
      <c r="B65" s="151"/>
      <c r="C65" s="199"/>
      <c r="D65" s="152"/>
      <c r="E65" s="152"/>
      <c r="F65" s="151"/>
      <c r="G65" s="152"/>
      <c r="H65" s="152"/>
      <c r="I65" s="152"/>
      <c r="J65" s="151"/>
      <c r="K65" s="151"/>
      <c r="L65" s="157"/>
      <c r="M65" s="152"/>
      <c r="N65" s="152"/>
      <c r="O65" s="152"/>
      <c r="P65" s="153"/>
      <c r="Q65" s="153"/>
    </row>
    <row r="66" spans="1:17" ht="12.75" customHeight="1">
      <c r="A66" s="128"/>
      <c r="B66" s="151"/>
      <c r="C66" s="199"/>
      <c r="D66" s="152"/>
      <c r="E66" s="152"/>
      <c r="F66" s="151"/>
      <c r="G66" s="152"/>
      <c r="H66" s="152"/>
      <c r="I66" s="152"/>
      <c r="J66" s="151"/>
      <c r="K66" s="151"/>
      <c r="L66" s="157"/>
      <c r="M66" s="152"/>
      <c r="N66" s="152"/>
      <c r="O66" s="152"/>
      <c r="P66" s="153"/>
      <c r="Q66" s="153"/>
    </row>
    <row r="67" spans="1:17" ht="12.75" customHeight="1" thickBot="1">
      <c r="A67" s="128"/>
      <c r="B67" s="151"/>
      <c r="C67" s="199"/>
      <c r="D67" s="152"/>
      <c r="E67" s="152"/>
      <c r="F67" s="151"/>
      <c r="G67" s="152"/>
      <c r="H67" s="152"/>
      <c r="I67" s="152"/>
      <c r="J67" s="151"/>
      <c r="K67" s="151"/>
      <c r="L67" s="157"/>
      <c r="M67" s="152"/>
      <c r="N67" s="152">
        <v>11</v>
      </c>
      <c r="O67" s="152"/>
      <c r="P67" s="153"/>
      <c r="Q67" s="153"/>
    </row>
    <row r="68" spans="1:17" ht="12.75" customHeight="1">
      <c r="A68" s="128"/>
      <c r="B68" s="151"/>
      <c r="C68" s="199"/>
      <c r="D68" s="152"/>
      <c r="E68" s="152"/>
      <c r="F68" s="151"/>
      <c r="G68" s="152"/>
      <c r="H68" s="152"/>
      <c r="I68" s="152"/>
      <c r="J68" s="326"/>
      <c r="K68" s="326"/>
      <c r="L68" s="157"/>
      <c r="M68" s="152"/>
      <c r="N68" s="316" t="s">
        <v>187</v>
      </c>
      <c r="O68" s="341">
        <v>9</v>
      </c>
      <c r="P68" s="153"/>
      <c r="Q68" s="153"/>
    </row>
    <row r="69" spans="1:17" ht="12.75" customHeight="1" thickBot="1">
      <c r="A69" s="128"/>
      <c r="B69" s="151"/>
      <c r="C69" s="199"/>
      <c r="D69" s="152"/>
      <c r="E69" s="152"/>
      <c r="F69" s="151"/>
      <c r="G69" s="152"/>
      <c r="H69" s="152"/>
      <c r="I69" s="152"/>
      <c r="J69" s="326"/>
      <c r="K69" s="326"/>
      <c r="L69" s="129"/>
      <c r="M69" s="162"/>
      <c r="N69" s="317"/>
      <c r="O69" s="341"/>
      <c r="P69" s="163"/>
      <c r="Q69" s="153"/>
    </row>
    <row r="70" spans="1:17" ht="12.75" customHeight="1">
      <c r="A70" s="128"/>
      <c r="B70" s="151"/>
      <c r="C70" s="199"/>
      <c r="D70" s="152"/>
      <c r="E70" s="152"/>
      <c r="F70" s="151"/>
      <c r="G70" s="152"/>
      <c r="H70" s="152"/>
      <c r="I70" s="152"/>
      <c r="J70" s="326"/>
      <c r="K70" s="326"/>
      <c r="L70" s="152"/>
      <c r="M70" s="161"/>
      <c r="N70" s="316" t="s">
        <v>186</v>
      </c>
      <c r="O70" s="341">
        <v>6</v>
      </c>
      <c r="P70" s="164"/>
      <c r="Q70" s="153"/>
    </row>
    <row r="71" spans="1:17" ht="12.75" customHeight="1">
      <c r="A71" s="128"/>
      <c r="B71" s="151"/>
      <c r="C71" s="199"/>
      <c r="D71" s="152"/>
      <c r="E71" s="152"/>
      <c r="F71" s="151"/>
      <c r="G71" s="152"/>
      <c r="H71" s="152"/>
      <c r="I71" s="152"/>
      <c r="J71" s="326"/>
      <c r="K71" s="326"/>
      <c r="L71" s="152"/>
      <c r="M71" s="161"/>
      <c r="N71" s="317"/>
      <c r="O71" s="341"/>
      <c r="P71" s="165"/>
      <c r="Q71" s="153"/>
    </row>
    <row r="72" spans="1:17" ht="12.75" customHeight="1">
      <c r="A72" s="128"/>
      <c r="B72" s="151"/>
      <c r="C72" s="199"/>
      <c r="D72" s="152"/>
      <c r="E72" s="152"/>
      <c r="F72" s="151"/>
      <c r="G72" s="152"/>
      <c r="H72" s="152"/>
      <c r="I72" s="152"/>
      <c r="J72" s="151"/>
      <c r="K72" s="151"/>
      <c r="L72" s="152"/>
      <c r="M72" s="161"/>
      <c r="N72" s="149"/>
      <c r="O72" s="149"/>
      <c r="P72" s="165"/>
      <c r="Q72" s="153"/>
    </row>
    <row r="73" spans="1:17" ht="12.75" customHeight="1">
      <c r="A73" s="128"/>
      <c r="B73" s="151"/>
      <c r="C73" s="199"/>
      <c r="D73" s="152"/>
      <c r="E73" s="152"/>
      <c r="F73" s="151"/>
      <c r="G73" s="152"/>
      <c r="H73" s="152"/>
      <c r="I73" s="152"/>
      <c r="J73" s="166"/>
      <c r="K73" s="151"/>
      <c r="L73" s="152"/>
      <c r="M73" s="161"/>
      <c r="N73" s="152" t="s">
        <v>85</v>
      </c>
      <c r="O73" s="152"/>
      <c r="P73" s="165"/>
      <c r="Q73" s="153"/>
    </row>
    <row r="74" spans="1:17" ht="12.75" customHeight="1">
      <c r="A74" s="128"/>
      <c r="B74" s="151"/>
      <c r="C74" s="199"/>
      <c r="D74" s="152"/>
      <c r="E74" s="152"/>
      <c r="F74" s="151"/>
      <c r="G74" s="152"/>
      <c r="H74" s="152"/>
      <c r="I74" s="152"/>
      <c r="J74" s="151"/>
      <c r="K74" s="151"/>
      <c r="L74" s="152"/>
      <c r="M74" s="161"/>
      <c r="N74" s="152"/>
      <c r="O74" s="152"/>
      <c r="P74" s="165"/>
      <c r="Q74" s="153"/>
    </row>
    <row r="75" spans="1:17" ht="12.75" customHeight="1" thickBot="1">
      <c r="A75" s="128"/>
      <c r="B75" s="151">
        <v>16</v>
      </c>
      <c r="C75" s="199"/>
      <c r="D75" s="152"/>
      <c r="E75" s="152"/>
      <c r="F75" s="151"/>
      <c r="G75" s="152"/>
      <c r="H75" s="152"/>
      <c r="I75" s="152"/>
      <c r="J75" s="151"/>
      <c r="K75" s="151"/>
      <c r="L75" s="152"/>
      <c r="M75" s="161"/>
      <c r="N75" s="344" t="s">
        <v>86</v>
      </c>
      <c r="O75" s="345"/>
      <c r="P75" s="346"/>
      <c r="Q75" s="153"/>
    </row>
    <row r="76" spans="1:17" ht="12.75" customHeight="1">
      <c r="A76" s="128"/>
      <c r="B76" s="316" t="s">
        <v>182</v>
      </c>
      <c r="C76" s="333">
        <v>3</v>
      </c>
      <c r="D76" s="152"/>
      <c r="E76" s="152"/>
      <c r="F76" s="151"/>
      <c r="G76" s="152"/>
      <c r="H76" s="152"/>
      <c r="I76" s="152"/>
      <c r="J76" s="151"/>
      <c r="K76" s="151"/>
      <c r="L76" s="152"/>
      <c r="M76" s="161"/>
      <c r="N76" s="347"/>
      <c r="O76" s="348"/>
      <c r="P76" s="349"/>
      <c r="Q76" s="153"/>
    </row>
    <row r="77" spans="1:17" ht="12.75" customHeight="1">
      <c r="A77" s="128"/>
      <c r="B77" s="317"/>
      <c r="C77" s="334"/>
      <c r="D77" s="156"/>
      <c r="E77" s="152"/>
      <c r="F77" s="151"/>
      <c r="G77" s="152"/>
      <c r="H77" s="152"/>
      <c r="I77" s="152"/>
      <c r="J77" s="151"/>
      <c r="K77" s="151"/>
      <c r="L77" s="152"/>
      <c r="M77" s="161"/>
      <c r="N77" s="344" t="s">
        <v>192</v>
      </c>
      <c r="O77" s="345"/>
      <c r="P77" s="346"/>
      <c r="Q77" s="153"/>
    </row>
    <row r="78" spans="1:17" ht="12.75" customHeight="1">
      <c r="A78" s="128"/>
      <c r="B78" s="318" t="s">
        <v>140</v>
      </c>
      <c r="C78" s="331">
        <v>9</v>
      </c>
      <c r="D78" s="157"/>
      <c r="E78" s="152"/>
      <c r="F78" s="151"/>
      <c r="G78" s="152"/>
      <c r="H78" s="152"/>
      <c r="I78" s="152"/>
      <c r="J78" s="151"/>
      <c r="K78" s="151"/>
      <c r="L78" s="152"/>
      <c r="M78" s="161"/>
      <c r="N78" s="350"/>
      <c r="O78" s="351"/>
      <c r="P78" s="352"/>
      <c r="Q78" s="153"/>
    </row>
    <row r="79" spans="1:17" ht="12.75" customHeight="1" thickBot="1">
      <c r="A79" s="128"/>
      <c r="B79" s="319"/>
      <c r="C79" s="332"/>
      <c r="D79" s="157"/>
      <c r="E79" s="152"/>
      <c r="F79" s="151"/>
      <c r="G79" s="152"/>
      <c r="H79" s="152"/>
      <c r="I79" s="152"/>
      <c r="J79" s="151"/>
      <c r="K79" s="151"/>
      <c r="L79" s="152"/>
      <c r="M79" s="161"/>
      <c r="N79" s="335"/>
      <c r="O79" s="336"/>
      <c r="P79" s="337"/>
      <c r="Q79" s="153"/>
    </row>
    <row r="80" spans="1:17" ht="12.75" customHeight="1">
      <c r="A80" s="128"/>
      <c r="B80" s="158" t="s">
        <v>91</v>
      </c>
      <c r="C80" s="199">
        <v>3</v>
      </c>
      <c r="D80" s="157"/>
      <c r="E80" s="152"/>
      <c r="F80" s="151"/>
      <c r="G80" s="152"/>
      <c r="H80" s="152"/>
      <c r="I80" s="152"/>
      <c r="J80" s="151"/>
      <c r="K80" s="151"/>
      <c r="L80" s="152"/>
      <c r="M80" s="161"/>
      <c r="N80" s="338"/>
      <c r="O80" s="339"/>
      <c r="P80" s="340"/>
      <c r="Q80" s="153"/>
    </row>
    <row r="81" spans="1:17" ht="12.75" customHeight="1">
      <c r="A81" s="128"/>
      <c r="B81" s="151"/>
      <c r="C81" s="199"/>
      <c r="D81" s="157"/>
      <c r="E81" s="152"/>
      <c r="F81" s="151"/>
      <c r="G81" s="152"/>
      <c r="H81" s="152"/>
      <c r="I81" s="152"/>
      <c r="J81" s="151"/>
      <c r="K81" s="151"/>
      <c r="L81" s="152"/>
      <c r="M81" s="161"/>
      <c r="N81" s="152"/>
      <c r="O81" s="152"/>
      <c r="P81" s="153"/>
      <c r="Q81" s="153"/>
    </row>
    <row r="82" spans="1:17" ht="12.75" customHeight="1">
      <c r="A82" s="128"/>
      <c r="B82" s="151"/>
      <c r="C82" s="199"/>
      <c r="D82" s="157"/>
      <c r="E82" s="152"/>
      <c r="F82" s="151"/>
      <c r="G82" s="152"/>
      <c r="H82" s="152"/>
      <c r="I82" s="152"/>
      <c r="J82" s="151"/>
      <c r="K82" s="151"/>
      <c r="L82" s="152"/>
      <c r="M82" s="161"/>
      <c r="N82" s="152"/>
      <c r="O82" s="152"/>
      <c r="P82" s="153"/>
      <c r="Q82" s="153"/>
    </row>
    <row r="83" spans="1:17" ht="12.75" customHeight="1" thickBot="1">
      <c r="A83" s="128"/>
      <c r="B83" s="151"/>
      <c r="C83" s="199"/>
      <c r="D83" s="157"/>
      <c r="E83" s="152"/>
      <c r="F83" s="151">
        <v>17</v>
      </c>
      <c r="G83" s="152"/>
      <c r="H83" s="152"/>
      <c r="I83" s="152"/>
      <c r="J83" s="151"/>
      <c r="K83" s="151"/>
      <c r="L83" s="152"/>
      <c r="M83" s="161"/>
      <c r="N83" s="152"/>
      <c r="O83" s="152"/>
      <c r="P83" s="153"/>
      <c r="Q83" s="153"/>
    </row>
    <row r="84" spans="1:17" ht="12.75" customHeight="1">
      <c r="A84" s="128"/>
      <c r="B84" s="151"/>
      <c r="C84" s="199"/>
      <c r="D84" s="157"/>
      <c r="E84" s="152"/>
      <c r="F84" s="318" t="s">
        <v>140</v>
      </c>
      <c r="G84" s="320">
        <v>9</v>
      </c>
      <c r="H84" s="152"/>
      <c r="I84" s="152"/>
      <c r="J84" s="151"/>
      <c r="K84" s="151"/>
      <c r="L84" s="152"/>
      <c r="M84" s="161"/>
      <c r="N84" s="152"/>
      <c r="O84" s="152"/>
      <c r="P84" s="153"/>
      <c r="Q84" s="153"/>
    </row>
    <row r="85" spans="1:17" ht="12.75" customHeight="1" thickBot="1">
      <c r="A85" s="128"/>
      <c r="B85" s="151"/>
      <c r="C85" s="199"/>
      <c r="D85" s="157"/>
      <c r="E85" s="156"/>
      <c r="F85" s="319"/>
      <c r="G85" s="321"/>
      <c r="H85" s="156"/>
      <c r="I85" s="152"/>
      <c r="J85" s="151"/>
      <c r="K85" s="151"/>
      <c r="L85" s="152"/>
      <c r="M85" s="161"/>
      <c r="N85" s="152"/>
      <c r="O85" s="152"/>
      <c r="P85" s="153"/>
      <c r="Q85" s="153"/>
    </row>
    <row r="86" spans="1:17" ht="12.75" customHeight="1">
      <c r="A86" s="128"/>
      <c r="B86" s="151"/>
      <c r="C86" s="199"/>
      <c r="D86" s="157"/>
      <c r="E86" s="152"/>
      <c r="F86" s="316" t="s">
        <v>151</v>
      </c>
      <c r="G86" s="322">
        <v>7</v>
      </c>
      <c r="H86" s="157"/>
      <c r="I86" s="152"/>
      <c r="J86" s="151"/>
      <c r="K86" s="151"/>
      <c r="L86" s="152"/>
      <c r="M86" s="161"/>
      <c r="N86" s="152"/>
      <c r="O86" s="152"/>
      <c r="P86" s="153"/>
      <c r="Q86" s="153"/>
    </row>
    <row r="87" spans="1:17" ht="12.75" customHeight="1" thickBot="1">
      <c r="A87" s="128"/>
      <c r="B87" s="151"/>
      <c r="C87" s="199"/>
      <c r="D87" s="157"/>
      <c r="E87" s="152"/>
      <c r="F87" s="317"/>
      <c r="G87" s="323"/>
      <c r="H87" s="157"/>
      <c r="I87" s="152"/>
      <c r="J87" s="151"/>
      <c r="K87" s="151"/>
      <c r="L87" s="152"/>
      <c r="M87" s="161"/>
      <c r="N87" s="152"/>
      <c r="O87" s="152"/>
      <c r="P87" s="153"/>
      <c r="Q87" s="153"/>
    </row>
    <row r="88" spans="1:17" ht="12.75" customHeight="1">
      <c r="A88" s="128"/>
      <c r="B88" s="151"/>
      <c r="C88" s="199"/>
      <c r="D88" s="157"/>
      <c r="E88" s="152"/>
      <c r="F88" s="151"/>
      <c r="G88" s="152"/>
      <c r="H88" s="157"/>
      <c r="I88" s="152"/>
      <c r="J88" s="151"/>
      <c r="K88" s="151"/>
      <c r="L88" s="152"/>
      <c r="M88" s="161"/>
      <c r="N88" s="152"/>
      <c r="O88" s="152"/>
      <c r="P88" s="153"/>
      <c r="Q88" s="153"/>
    </row>
    <row r="89" spans="1:17" ht="12.75" customHeight="1">
      <c r="A89" s="128"/>
      <c r="B89" s="151"/>
      <c r="C89" s="199"/>
      <c r="D89" s="157"/>
      <c r="E89" s="152"/>
      <c r="F89" s="159" t="s">
        <v>83</v>
      </c>
      <c r="G89" s="152"/>
      <c r="H89" s="157"/>
      <c r="I89" s="152"/>
      <c r="J89" s="151"/>
      <c r="K89" s="151"/>
      <c r="L89" s="152"/>
      <c r="M89" s="161"/>
      <c r="N89" s="152"/>
      <c r="O89" s="152"/>
      <c r="P89" s="153"/>
      <c r="Q89" s="153"/>
    </row>
    <row r="90" spans="1:17" ht="12.75" customHeight="1">
      <c r="A90" s="128"/>
      <c r="B90" s="151"/>
      <c r="C90" s="199"/>
      <c r="D90" s="157"/>
      <c r="E90" s="152"/>
      <c r="F90" s="151"/>
      <c r="G90" s="152"/>
      <c r="H90" s="157"/>
      <c r="I90" s="152"/>
      <c r="J90" s="151"/>
      <c r="K90" s="151"/>
      <c r="L90" s="152"/>
      <c r="M90" s="161"/>
      <c r="N90" s="152"/>
      <c r="O90" s="152"/>
      <c r="P90" s="153"/>
      <c r="Q90" s="153"/>
    </row>
    <row r="91" spans="1:17" ht="12.75" customHeight="1" thickBot="1">
      <c r="A91" s="128"/>
      <c r="B91" s="151">
        <v>14</v>
      </c>
      <c r="C91" s="199"/>
      <c r="D91" s="157"/>
      <c r="E91" s="152"/>
      <c r="F91" s="151"/>
      <c r="G91" s="152"/>
      <c r="H91" s="157"/>
      <c r="I91" s="152"/>
      <c r="J91" s="151"/>
      <c r="K91" s="151"/>
      <c r="L91" s="152"/>
      <c r="M91" s="161"/>
      <c r="N91" s="152"/>
      <c r="O91" s="152"/>
      <c r="P91" s="153"/>
      <c r="Q91" s="153"/>
    </row>
    <row r="92" spans="1:17" ht="12.75" customHeight="1">
      <c r="A92" s="128"/>
      <c r="B92" s="316" t="s">
        <v>151</v>
      </c>
      <c r="C92" s="333">
        <v>9</v>
      </c>
      <c r="D92" s="157"/>
      <c r="E92" s="152"/>
      <c r="F92" s="151"/>
      <c r="G92" s="152"/>
      <c r="H92" s="157"/>
      <c r="I92" s="152"/>
      <c r="J92" s="151"/>
      <c r="K92" s="151"/>
      <c r="L92" s="152"/>
      <c r="M92" s="161"/>
      <c r="N92" s="152"/>
      <c r="O92" s="152"/>
      <c r="P92" s="153"/>
      <c r="Q92" s="153"/>
    </row>
    <row r="93" spans="1:17" ht="12.75" customHeight="1">
      <c r="A93" s="128"/>
      <c r="B93" s="317"/>
      <c r="C93" s="334"/>
      <c r="D93" s="160"/>
      <c r="E93" s="152"/>
      <c r="F93" s="151"/>
      <c r="G93" s="152"/>
      <c r="H93" s="157"/>
      <c r="I93" s="152"/>
      <c r="J93" s="151"/>
      <c r="K93" s="151"/>
      <c r="L93" s="152"/>
      <c r="M93" s="161"/>
      <c r="N93" s="152"/>
      <c r="O93" s="152"/>
      <c r="P93" s="153"/>
      <c r="Q93" s="153"/>
    </row>
    <row r="94" spans="1:17" ht="12.75" customHeight="1">
      <c r="A94" s="128"/>
      <c r="B94" s="318" t="s">
        <v>128</v>
      </c>
      <c r="C94" s="331">
        <v>8</v>
      </c>
      <c r="D94" s="152"/>
      <c r="E94" s="152"/>
      <c r="F94" s="151"/>
      <c r="G94" s="152"/>
      <c r="H94" s="157"/>
      <c r="I94" s="152"/>
      <c r="J94" s="151"/>
      <c r="K94" s="151"/>
      <c r="L94" s="152"/>
      <c r="M94" s="161"/>
      <c r="N94" s="152"/>
      <c r="O94" s="152"/>
      <c r="P94" s="153"/>
      <c r="Q94" s="153"/>
    </row>
    <row r="95" spans="1:17" ht="12.75" customHeight="1" thickBot="1">
      <c r="A95" s="128"/>
      <c r="B95" s="319"/>
      <c r="C95" s="332"/>
      <c r="D95" s="152"/>
      <c r="E95" s="152"/>
      <c r="F95" s="151"/>
      <c r="G95" s="152"/>
      <c r="H95" s="157"/>
      <c r="I95" s="152"/>
      <c r="J95" s="151"/>
      <c r="K95" s="151"/>
      <c r="L95" s="152"/>
      <c r="M95" s="161"/>
      <c r="N95" s="152"/>
      <c r="O95" s="152"/>
      <c r="P95" s="153"/>
      <c r="Q95" s="153"/>
    </row>
    <row r="96" spans="1:17" ht="12.75" customHeight="1">
      <c r="A96" s="128"/>
      <c r="B96" s="158" t="s">
        <v>91</v>
      </c>
      <c r="C96" s="199">
        <v>6</v>
      </c>
      <c r="D96" s="152"/>
      <c r="E96" s="152"/>
      <c r="F96" s="151"/>
      <c r="G96" s="152"/>
      <c r="H96" s="157"/>
      <c r="I96" s="152"/>
      <c r="J96" s="151"/>
      <c r="K96" s="151"/>
      <c r="L96" s="152"/>
      <c r="M96" s="161"/>
      <c r="N96" s="152"/>
      <c r="O96" s="152"/>
      <c r="P96" s="153"/>
      <c r="Q96" s="153"/>
    </row>
    <row r="97" spans="1:17" ht="12.75" customHeight="1">
      <c r="A97" s="128"/>
      <c r="B97" s="151"/>
      <c r="C97" s="199"/>
      <c r="D97" s="152"/>
      <c r="E97" s="152"/>
      <c r="F97" s="151"/>
      <c r="G97" s="152"/>
      <c r="H97" s="157"/>
      <c r="I97" s="152"/>
      <c r="J97" s="151"/>
      <c r="K97" s="151"/>
      <c r="L97" s="152"/>
      <c r="M97" s="161"/>
      <c r="N97" s="152"/>
      <c r="O97" s="152"/>
      <c r="P97" s="153"/>
      <c r="Q97" s="153"/>
    </row>
    <row r="98" spans="1:17" ht="12.75" customHeight="1">
      <c r="A98" s="128"/>
      <c r="B98" s="151"/>
      <c r="C98" s="199"/>
      <c r="D98" s="152"/>
      <c r="E98" s="152"/>
      <c r="F98" s="151"/>
      <c r="G98" s="152"/>
      <c r="H98" s="157"/>
      <c r="I98" s="152"/>
      <c r="J98" s="151"/>
      <c r="K98" s="151"/>
      <c r="L98" s="152"/>
      <c r="M98" s="161"/>
      <c r="N98" s="152"/>
      <c r="O98" s="152"/>
      <c r="P98" s="153"/>
      <c r="Q98" s="153"/>
    </row>
    <row r="99" spans="1:17" ht="12.75" customHeight="1">
      <c r="A99" s="128"/>
      <c r="B99" s="151"/>
      <c r="C99" s="199"/>
      <c r="D99" s="152"/>
      <c r="E99" s="152"/>
      <c r="F99" s="151"/>
      <c r="G99" s="152"/>
      <c r="H99" s="157"/>
      <c r="I99" s="152"/>
      <c r="J99" s="151">
        <v>12</v>
      </c>
      <c r="K99" s="151"/>
      <c r="L99" s="152"/>
      <c r="M99" s="161"/>
      <c r="N99" s="152"/>
      <c r="O99" s="152"/>
      <c r="P99" s="153"/>
      <c r="Q99" s="153"/>
    </row>
    <row r="100" spans="1:17" ht="12.75" customHeight="1">
      <c r="A100" s="128"/>
      <c r="B100" s="151"/>
      <c r="C100" s="199"/>
      <c r="D100" s="152"/>
      <c r="E100" s="152"/>
      <c r="F100" s="151"/>
      <c r="G100" s="152"/>
      <c r="H100" s="157"/>
      <c r="I100" s="152"/>
      <c r="J100" s="318" t="s">
        <v>140</v>
      </c>
      <c r="K100" s="324">
        <v>3</v>
      </c>
      <c r="L100" s="152"/>
      <c r="M100" s="161"/>
      <c r="N100" s="152"/>
      <c r="O100" s="152"/>
      <c r="P100" s="153"/>
      <c r="Q100" s="153"/>
    </row>
    <row r="101" spans="1:17" ht="12.75" customHeight="1" thickBot="1">
      <c r="A101" s="128"/>
      <c r="B101" s="151"/>
      <c r="C101" s="199"/>
      <c r="D101" s="152"/>
      <c r="E101" s="152"/>
      <c r="F101" s="151"/>
      <c r="G101" s="152"/>
      <c r="H101" s="157"/>
      <c r="I101" s="156"/>
      <c r="J101" s="319"/>
      <c r="K101" s="325"/>
      <c r="L101" s="156"/>
      <c r="M101" s="161"/>
      <c r="N101" s="152"/>
      <c r="O101" s="152"/>
      <c r="P101" s="153"/>
      <c r="Q101" s="153"/>
    </row>
    <row r="102" spans="1:17" ht="12.75" customHeight="1">
      <c r="A102" s="128"/>
      <c r="B102" s="151"/>
      <c r="C102" s="199"/>
      <c r="D102" s="152"/>
      <c r="E102" s="152"/>
      <c r="F102" s="151"/>
      <c r="G102" s="152"/>
      <c r="H102" s="157"/>
      <c r="I102" s="152"/>
      <c r="J102" s="316" t="s">
        <v>186</v>
      </c>
      <c r="K102" s="324">
        <v>9</v>
      </c>
      <c r="L102" s="152"/>
      <c r="M102" s="152"/>
      <c r="N102" s="152"/>
      <c r="O102" s="152"/>
      <c r="P102" s="153"/>
      <c r="Q102" s="153"/>
    </row>
    <row r="103" spans="1:17" ht="12.75" customHeight="1">
      <c r="A103" s="128"/>
      <c r="B103" s="151"/>
      <c r="C103" s="199"/>
      <c r="D103" s="152"/>
      <c r="E103" s="152"/>
      <c r="F103" s="151"/>
      <c r="G103" s="152"/>
      <c r="H103" s="157"/>
      <c r="I103" s="152"/>
      <c r="J103" s="317"/>
      <c r="K103" s="325"/>
      <c r="L103" s="152"/>
      <c r="M103" s="152"/>
      <c r="N103" s="152"/>
      <c r="O103" s="152"/>
      <c r="P103" s="153"/>
      <c r="Q103" s="153"/>
    </row>
    <row r="104" spans="1:17" ht="12.75" customHeight="1">
      <c r="A104" s="128"/>
      <c r="B104" s="151"/>
      <c r="C104" s="199"/>
      <c r="D104" s="152"/>
      <c r="E104" s="152"/>
      <c r="F104" s="151"/>
      <c r="G104" s="152"/>
      <c r="H104" s="157"/>
      <c r="I104" s="152"/>
      <c r="J104" s="151"/>
      <c r="K104" s="151"/>
      <c r="L104" s="152"/>
      <c r="M104" s="152"/>
      <c r="N104" s="152"/>
      <c r="O104" s="152"/>
      <c r="P104" s="153"/>
      <c r="Q104" s="153"/>
    </row>
    <row r="105" spans="1:17" ht="12.75" customHeight="1">
      <c r="A105" s="128"/>
      <c r="B105" s="151"/>
      <c r="C105" s="199"/>
      <c r="D105" s="152"/>
      <c r="E105" s="152"/>
      <c r="F105" s="151"/>
      <c r="G105" s="152"/>
      <c r="H105" s="157"/>
      <c r="I105" s="152"/>
      <c r="J105" s="159" t="s">
        <v>84</v>
      </c>
      <c r="K105" s="151"/>
      <c r="L105" s="152"/>
      <c r="M105" s="152"/>
      <c r="N105" s="152"/>
      <c r="O105" s="152"/>
      <c r="P105" s="153"/>
      <c r="Q105" s="153"/>
    </row>
    <row r="106" spans="1:17" ht="12.75" customHeight="1">
      <c r="A106" s="128"/>
      <c r="B106" s="151"/>
      <c r="C106" s="199"/>
      <c r="D106" s="152"/>
      <c r="E106" s="152"/>
      <c r="F106" s="151"/>
      <c r="G106" s="152"/>
      <c r="H106" s="157"/>
      <c r="I106" s="152"/>
      <c r="J106" s="151"/>
      <c r="K106" s="151"/>
      <c r="L106" s="152"/>
      <c r="M106" s="152"/>
      <c r="N106" s="152"/>
      <c r="O106" s="152"/>
      <c r="P106" s="153"/>
      <c r="Q106" s="153"/>
    </row>
    <row r="107" spans="1:17" ht="12.75" customHeight="1" thickBot="1">
      <c r="A107" s="128"/>
      <c r="B107" s="151">
        <v>2</v>
      </c>
      <c r="C107" s="199"/>
      <c r="D107" s="152"/>
      <c r="E107" s="152"/>
      <c r="F107" s="151"/>
      <c r="G107" s="152"/>
      <c r="H107" s="157"/>
      <c r="I107" s="152"/>
      <c r="J107" s="151"/>
      <c r="K107" s="151"/>
      <c r="L107" s="152"/>
      <c r="M107" s="152"/>
      <c r="N107" s="152"/>
      <c r="O107" s="152"/>
      <c r="P107" s="153"/>
      <c r="Q107" s="153"/>
    </row>
    <row r="108" spans="1:17" ht="12.75" customHeight="1">
      <c r="A108" s="128"/>
      <c r="B108" s="316" t="s">
        <v>186</v>
      </c>
      <c r="C108" s="333">
        <v>9</v>
      </c>
      <c r="D108" s="152"/>
      <c r="E108" s="152"/>
      <c r="F108" s="151"/>
      <c r="G108" s="152"/>
      <c r="H108" s="157"/>
      <c r="I108" s="152"/>
      <c r="J108" s="151"/>
      <c r="K108" s="151"/>
      <c r="L108" s="152"/>
      <c r="M108" s="152"/>
      <c r="N108" s="152"/>
      <c r="O108" s="152"/>
      <c r="P108" s="153"/>
      <c r="Q108" s="153"/>
    </row>
    <row r="109" spans="1:17" ht="12.75" customHeight="1">
      <c r="A109" s="128"/>
      <c r="B109" s="317"/>
      <c r="C109" s="334"/>
      <c r="D109" s="156"/>
      <c r="E109" s="152"/>
      <c r="F109" s="151"/>
      <c r="G109" s="152"/>
      <c r="H109" s="157"/>
      <c r="I109" s="152"/>
      <c r="J109" s="151"/>
      <c r="K109" s="151"/>
      <c r="L109" s="152"/>
      <c r="M109" s="152"/>
      <c r="N109" s="152"/>
      <c r="O109" s="152"/>
      <c r="P109" s="153"/>
      <c r="Q109" s="153"/>
    </row>
    <row r="110" spans="1:17" ht="12.75" customHeight="1">
      <c r="A110" s="128"/>
      <c r="B110" s="318" t="s">
        <v>178</v>
      </c>
      <c r="C110" s="331">
        <v>7</v>
      </c>
      <c r="D110" s="157"/>
      <c r="E110" s="152"/>
      <c r="F110" s="151"/>
      <c r="G110" s="152"/>
      <c r="H110" s="157"/>
      <c r="I110" s="152"/>
      <c r="J110" s="151"/>
      <c r="K110" s="151"/>
      <c r="L110" s="152"/>
      <c r="M110" s="152"/>
      <c r="N110" s="152"/>
      <c r="O110" s="152"/>
      <c r="P110" s="153"/>
      <c r="Q110" s="153"/>
    </row>
    <row r="111" spans="1:17" ht="12.75" customHeight="1" thickBot="1">
      <c r="A111" s="128"/>
      <c r="B111" s="319"/>
      <c r="C111" s="332"/>
      <c r="D111" s="157"/>
      <c r="E111" s="152"/>
      <c r="F111" s="151"/>
      <c r="G111" s="152"/>
      <c r="H111" s="157"/>
      <c r="I111" s="152"/>
      <c r="J111" s="151"/>
      <c r="K111" s="151"/>
      <c r="L111" s="152"/>
      <c r="M111" s="152"/>
      <c r="N111" s="152"/>
      <c r="O111" s="152"/>
      <c r="P111" s="153"/>
      <c r="Q111" s="153"/>
    </row>
    <row r="112" spans="1:17" ht="12.75" customHeight="1">
      <c r="A112" s="128"/>
      <c r="B112" s="158" t="s">
        <v>91</v>
      </c>
      <c r="C112" s="199">
        <v>7</v>
      </c>
      <c r="D112" s="157"/>
      <c r="E112" s="152"/>
      <c r="F112" s="151"/>
      <c r="G112" s="152"/>
      <c r="H112" s="157"/>
      <c r="I112" s="152"/>
      <c r="J112" s="151"/>
      <c r="K112" s="151"/>
      <c r="L112" s="152"/>
      <c r="M112" s="152"/>
      <c r="N112" s="152"/>
      <c r="O112" s="152"/>
      <c r="P112" s="153"/>
      <c r="Q112" s="153"/>
    </row>
    <row r="113" spans="1:17" ht="12.75" customHeight="1">
      <c r="A113" s="128"/>
      <c r="B113" s="151"/>
      <c r="C113" s="199"/>
      <c r="D113" s="157"/>
      <c r="E113" s="152"/>
      <c r="F113" s="151"/>
      <c r="G113" s="152"/>
      <c r="H113" s="157"/>
      <c r="I113" s="152"/>
      <c r="J113" s="151"/>
      <c r="K113" s="151"/>
      <c r="L113" s="152"/>
      <c r="M113" s="152"/>
      <c r="N113" s="152"/>
      <c r="O113" s="152"/>
      <c r="P113" s="153"/>
      <c r="Q113" s="153"/>
    </row>
    <row r="114" spans="1:17" ht="12.75" customHeight="1">
      <c r="A114" s="128"/>
      <c r="B114" s="151"/>
      <c r="C114" s="199"/>
      <c r="D114" s="157"/>
      <c r="E114" s="152"/>
      <c r="F114" s="151"/>
      <c r="G114" s="152"/>
      <c r="H114" s="157"/>
      <c r="I114" s="152"/>
      <c r="J114" s="151"/>
      <c r="K114" s="151"/>
      <c r="L114" s="152"/>
      <c r="M114" s="152"/>
      <c r="N114" s="152"/>
      <c r="O114" s="152"/>
      <c r="P114" s="153"/>
      <c r="Q114" s="153"/>
    </row>
    <row r="115" spans="1:17" ht="12.75" customHeight="1" thickBot="1">
      <c r="A115" s="128"/>
      <c r="B115" s="151"/>
      <c r="C115" s="199"/>
      <c r="D115" s="157"/>
      <c r="E115" s="152"/>
      <c r="F115" s="151">
        <v>11</v>
      </c>
      <c r="G115" s="152"/>
      <c r="H115" s="157"/>
      <c r="I115" s="152"/>
      <c r="J115" s="151"/>
      <c r="K115" s="151"/>
      <c r="L115" s="152"/>
      <c r="M115" s="152"/>
      <c r="N115" s="152"/>
      <c r="O115" s="152"/>
      <c r="P115" s="153"/>
      <c r="Q115" s="153"/>
    </row>
    <row r="116" spans="1:17" ht="12.75" customHeight="1">
      <c r="A116" s="128"/>
      <c r="B116" s="151"/>
      <c r="C116" s="199"/>
      <c r="D116" s="157"/>
      <c r="E116" s="152"/>
      <c r="F116" s="316" t="s">
        <v>186</v>
      </c>
      <c r="G116" s="327">
        <v>9</v>
      </c>
      <c r="H116" s="157"/>
      <c r="I116" s="152"/>
      <c r="J116" s="151"/>
      <c r="K116" s="151"/>
      <c r="L116" s="152"/>
      <c r="M116" s="152"/>
      <c r="N116" s="152"/>
      <c r="O116" s="152"/>
      <c r="P116" s="153"/>
      <c r="Q116" s="153"/>
    </row>
    <row r="117" spans="1:17" ht="12.75" customHeight="1" thickBot="1">
      <c r="A117" s="128"/>
      <c r="B117" s="151"/>
      <c r="C117" s="199"/>
      <c r="D117" s="157"/>
      <c r="E117" s="156"/>
      <c r="F117" s="317"/>
      <c r="G117" s="328"/>
      <c r="H117" s="160"/>
      <c r="I117" s="152"/>
      <c r="J117" s="151"/>
      <c r="K117" s="151"/>
      <c r="L117" s="152"/>
      <c r="M117" s="152"/>
      <c r="N117" s="152"/>
      <c r="O117" s="152"/>
      <c r="P117" s="153"/>
      <c r="Q117" s="153"/>
    </row>
    <row r="118" spans="1:17" ht="12.75" customHeight="1">
      <c r="A118" s="128"/>
      <c r="B118" s="151"/>
      <c r="C118" s="199"/>
      <c r="D118" s="157"/>
      <c r="E118" s="152"/>
      <c r="F118" s="316" t="s">
        <v>155</v>
      </c>
      <c r="G118" s="329">
        <v>6</v>
      </c>
      <c r="H118" s="152"/>
      <c r="I118" s="152"/>
      <c r="J118" s="151"/>
      <c r="K118" s="151"/>
      <c r="L118" s="152"/>
      <c r="M118" s="152"/>
      <c r="N118" s="152"/>
      <c r="O118" s="152"/>
      <c r="P118" s="153"/>
      <c r="Q118" s="153"/>
    </row>
    <row r="119" spans="1:17" ht="12.75" customHeight="1" thickBot="1">
      <c r="A119" s="128"/>
      <c r="B119" s="151"/>
      <c r="C119" s="199"/>
      <c r="D119" s="157"/>
      <c r="E119" s="152"/>
      <c r="F119" s="317"/>
      <c r="G119" s="330"/>
      <c r="H119" s="152"/>
      <c r="I119" s="152"/>
      <c r="J119" s="151"/>
      <c r="K119" s="151"/>
      <c r="L119" s="152"/>
      <c r="M119" s="152"/>
      <c r="N119" s="152"/>
      <c r="O119" s="152"/>
      <c r="P119" s="153"/>
      <c r="Q119" s="153"/>
    </row>
    <row r="120" spans="1:17" ht="12.75" customHeight="1">
      <c r="A120" s="128"/>
      <c r="B120" s="151"/>
      <c r="C120" s="199"/>
      <c r="D120" s="157"/>
      <c r="E120" s="152"/>
      <c r="F120" s="151"/>
      <c r="G120" s="152"/>
      <c r="H120" s="152"/>
      <c r="I120" s="152"/>
      <c r="J120" s="151"/>
      <c r="K120" s="151"/>
      <c r="L120" s="152"/>
      <c r="M120" s="152"/>
      <c r="N120" s="152"/>
      <c r="O120" s="152"/>
      <c r="P120" s="153"/>
      <c r="Q120" s="153"/>
    </row>
    <row r="121" spans="1:17" ht="12.75" customHeight="1">
      <c r="A121" s="128"/>
      <c r="B121" s="151"/>
      <c r="C121" s="199"/>
      <c r="D121" s="157"/>
      <c r="E121" s="152"/>
      <c r="F121" s="159" t="s">
        <v>83</v>
      </c>
      <c r="G121" s="152"/>
      <c r="H121" s="152"/>
      <c r="I121" s="152"/>
      <c r="J121" s="151"/>
      <c r="K121" s="151"/>
      <c r="L121" s="152"/>
      <c r="M121" s="152"/>
      <c r="N121" s="152"/>
      <c r="O121" s="152"/>
      <c r="P121" s="153"/>
      <c r="Q121" s="153"/>
    </row>
    <row r="122" spans="1:17" ht="12.75" customHeight="1">
      <c r="A122" s="128"/>
      <c r="B122" s="151"/>
      <c r="C122" s="199"/>
      <c r="D122" s="157"/>
      <c r="E122" s="152"/>
      <c r="F122" s="151"/>
      <c r="G122" s="152"/>
      <c r="H122" s="152"/>
      <c r="I122" s="152"/>
      <c r="J122" s="151"/>
      <c r="K122" s="151"/>
      <c r="L122" s="152"/>
      <c r="M122" s="152"/>
      <c r="N122" s="152"/>
      <c r="O122" s="152"/>
      <c r="P122" s="153"/>
      <c r="Q122" s="153"/>
    </row>
    <row r="123" spans="1:17" ht="12.75" customHeight="1" thickBot="1">
      <c r="A123" s="128"/>
      <c r="B123" s="151">
        <v>3</v>
      </c>
      <c r="C123" s="199"/>
      <c r="D123" s="157"/>
      <c r="E123" s="152"/>
      <c r="F123" s="151"/>
      <c r="G123" s="152"/>
      <c r="H123" s="152"/>
      <c r="I123" s="152"/>
      <c r="J123" s="151"/>
      <c r="K123" s="151"/>
      <c r="L123" s="152"/>
      <c r="M123" s="152"/>
      <c r="N123" s="152"/>
      <c r="O123" s="152"/>
      <c r="P123" s="153"/>
      <c r="Q123" s="153"/>
    </row>
    <row r="124" spans="1:17" ht="12.75" customHeight="1">
      <c r="A124" s="128"/>
      <c r="B124" s="316" t="s">
        <v>155</v>
      </c>
      <c r="C124" s="333">
        <v>9</v>
      </c>
      <c r="D124" s="157"/>
      <c r="E124" s="152"/>
      <c r="F124" s="151"/>
      <c r="G124" s="152"/>
      <c r="H124" s="152"/>
      <c r="I124" s="152"/>
      <c r="J124" s="151"/>
      <c r="K124" s="151"/>
      <c r="L124" s="152"/>
      <c r="M124" s="152"/>
      <c r="N124" s="152"/>
      <c r="O124" s="152"/>
      <c r="P124" s="153"/>
      <c r="Q124" s="153"/>
    </row>
    <row r="125" spans="1:17" ht="12.75" customHeight="1">
      <c r="A125" s="128"/>
      <c r="B125" s="317"/>
      <c r="C125" s="334"/>
      <c r="D125" s="160"/>
      <c r="E125" s="152"/>
      <c r="F125" s="151"/>
      <c r="G125" s="152"/>
      <c r="H125" s="152"/>
      <c r="I125" s="152"/>
      <c r="J125" s="151"/>
      <c r="K125" s="151"/>
      <c r="L125" s="152"/>
      <c r="M125" s="152"/>
      <c r="N125" s="152"/>
      <c r="O125" s="152"/>
      <c r="P125" s="153"/>
      <c r="Q125" s="153"/>
    </row>
    <row r="126" spans="1:17" ht="12.75" customHeight="1">
      <c r="A126" s="128"/>
      <c r="B126" s="318" t="s">
        <v>142</v>
      </c>
      <c r="C126" s="331">
        <v>3</v>
      </c>
      <c r="D126" s="152"/>
      <c r="E126" s="152"/>
      <c r="F126" s="151"/>
      <c r="G126" s="152"/>
      <c r="H126" s="152"/>
      <c r="I126" s="152"/>
      <c r="J126" s="151"/>
      <c r="K126" s="151"/>
      <c r="L126" s="152"/>
      <c r="M126" s="152"/>
      <c r="N126" s="152"/>
      <c r="O126" s="152"/>
      <c r="P126" s="153"/>
      <c r="Q126" s="153"/>
    </row>
    <row r="127" spans="1:17" ht="12.75" customHeight="1" thickBot="1">
      <c r="A127" s="128"/>
      <c r="B127" s="319"/>
      <c r="C127" s="332"/>
      <c r="D127" s="152"/>
      <c r="E127" s="152"/>
      <c r="F127" s="151"/>
      <c r="G127" s="152"/>
      <c r="H127" s="152"/>
      <c r="I127" s="152"/>
      <c r="J127" s="151"/>
      <c r="K127" s="151"/>
      <c r="L127" s="152"/>
      <c r="M127" s="152"/>
      <c r="N127" s="152"/>
      <c r="O127" s="152"/>
      <c r="P127" s="153"/>
      <c r="Q127" s="153"/>
    </row>
    <row r="128" spans="1:17" ht="12.75" customHeight="1">
      <c r="A128" s="128"/>
      <c r="B128" s="158" t="s">
        <v>91</v>
      </c>
      <c r="C128" s="199">
        <v>2</v>
      </c>
      <c r="D128" s="152"/>
      <c r="E128" s="152"/>
      <c r="F128" s="151"/>
      <c r="G128" s="152"/>
      <c r="H128" s="152"/>
      <c r="I128" s="152"/>
      <c r="J128" s="151"/>
      <c r="K128" s="151"/>
      <c r="L128" s="152"/>
      <c r="M128" s="152"/>
      <c r="N128" s="152"/>
      <c r="O128" s="152"/>
      <c r="P128" s="153"/>
      <c r="Q128" s="153"/>
    </row>
    <row r="129" spans="1:17" ht="12.75" customHeight="1">
      <c r="A129" s="152"/>
      <c r="B129" s="151"/>
      <c r="C129" s="199"/>
      <c r="D129" s="152"/>
      <c r="E129" s="152"/>
      <c r="F129" s="151"/>
      <c r="G129" s="152"/>
      <c r="H129" s="152"/>
      <c r="I129" s="152"/>
      <c r="J129" s="151"/>
      <c r="K129" s="151"/>
      <c r="L129" s="152"/>
      <c r="M129" s="152"/>
      <c r="N129" s="152"/>
      <c r="O129" s="152"/>
      <c r="P129" s="153"/>
      <c r="Q129" s="153"/>
    </row>
    <row r="130" spans="1:17" ht="12.75" customHeight="1">
      <c r="A130" s="152"/>
      <c r="B130" s="151"/>
      <c r="C130" s="199"/>
      <c r="D130" s="152"/>
      <c r="E130" s="152"/>
      <c r="F130" s="151"/>
      <c r="G130" s="152"/>
      <c r="H130" s="152"/>
      <c r="I130" s="152"/>
      <c r="J130" s="151"/>
      <c r="K130" s="151"/>
      <c r="L130" s="152"/>
      <c r="M130" s="152"/>
      <c r="N130" s="152"/>
      <c r="O130" s="152"/>
      <c r="P130" s="153"/>
      <c r="Q130" s="153"/>
    </row>
    <row r="131" spans="1:17" ht="12.75" customHeight="1">
      <c r="A131" s="124"/>
      <c r="B131" s="130"/>
      <c r="C131" s="198"/>
      <c r="D131" s="124"/>
      <c r="E131" s="124"/>
      <c r="F131" s="130"/>
      <c r="G131" s="124"/>
      <c r="H131" s="124"/>
      <c r="I131" s="124"/>
      <c r="J131" s="130"/>
      <c r="K131" s="130"/>
      <c r="L131" s="124"/>
      <c r="M131" s="124"/>
      <c r="N131" s="124"/>
      <c r="O131" s="124"/>
      <c r="P131" s="125"/>
      <c r="Q131" s="125"/>
    </row>
    <row r="132" spans="1:17" ht="12.75" customHeight="1">
      <c r="A132" s="124"/>
      <c r="B132" s="130"/>
      <c r="C132" s="198"/>
      <c r="D132" s="124"/>
      <c r="E132" s="124"/>
      <c r="F132" s="130"/>
      <c r="G132" s="124"/>
      <c r="H132" s="124"/>
      <c r="I132" s="124"/>
      <c r="J132" s="130"/>
      <c r="K132" s="130"/>
      <c r="L132" s="124"/>
      <c r="M132" s="124"/>
      <c r="N132" s="124"/>
      <c r="O132" s="124"/>
      <c r="P132" s="125"/>
      <c r="Q132" s="125"/>
    </row>
    <row r="133" spans="1:17" ht="12.75" customHeight="1">
      <c r="A133" s="125"/>
      <c r="D133" s="125"/>
      <c r="E133" s="125"/>
      <c r="G133" s="125"/>
      <c r="H133" s="125"/>
      <c r="I133" s="125"/>
      <c r="L133" s="125"/>
      <c r="M133" s="125"/>
      <c r="N133" s="125"/>
      <c r="O133" s="125"/>
      <c r="P133" s="125"/>
      <c r="Q133" s="125"/>
    </row>
    <row r="134" spans="1:17" ht="20.25">
      <c r="A134" s="125"/>
      <c r="D134" s="125"/>
      <c r="E134" s="125"/>
      <c r="G134" s="125"/>
      <c r="H134" s="125"/>
      <c r="I134" s="125"/>
      <c r="L134" s="125"/>
      <c r="M134" s="125"/>
      <c r="N134" s="125"/>
      <c r="O134" s="125"/>
      <c r="P134" s="125"/>
      <c r="Q134" s="125"/>
    </row>
    <row r="135" spans="1:17" ht="20.25">
      <c r="A135" s="125"/>
      <c r="D135" s="125"/>
      <c r="E135" s="125"/>
      <c r="G135" s="125"/>
      <c r="H135" s="125"/>
      <c r="I135" s="125"/>
      <c r="L135" s="125"/>
      <c r="M135" s="125"/>
      <c r="N135" s="125"/>
      <c r="O135" s="125"/>
      <c r="P135" s="125"/>
      <c r="Q135" s="125"/>
    </row>
    <row r="136" spans="1:17" ht="20.25">
      <c r="A136" s="125"/>
      <c r="D136" s="125"/>
      <c r="E136" s="125"/>
      <c r="G136" s="125"/>
      <c r="H136" s="125"/>
      <c r="I136" s="125"/>
      <c r="L136" s="125"/>
      <c r="M136" s="125"/>
      <c r="N136" s="125"/>
      <c r="O136" s="125"/>
      <c r="P136" s="125"/>
      <c r="Q136" s="125"/>
    </row>
    <row r="137" spans="1:17" ht="20.25">
      <c r="A137" s="125"/>
      <c r="D137" s="125"/>
      <c r="E137" s="125"/>
      <c r="G137" s="125"/>
      <c r="H137" s="125"/>
      <c r="I137" s="125"/>
      <c r="L137" s="125"/>
      <c r="M137" s="125"/>
      <c r="N137" s="125"/>
      <c r="O137" s="125"/>
      <c r="P137" s="125"/>
      <c r="Q137" s="125"/>
    </row>
  </sheetData>
  <mergeCells count="69">
    <mergeCell ref="B2:Q2"/>
    <mergeCell ref="B3:Q3"/>
    <mergeCell ref="N75:P76"/>
    <mergeCell ref="N77:P78"/>
    <mergeCell ref="C28:C29"/>
    <mergeCell ref="F20:F21"/>
    <mergeCell ref="F22:F23"/>
    <mergeCell ref="G20:G21"/>
    <mergeCell ref="C12:C13"/>
    <mergeCell ref="C14:C15"/>
    <mergeCell ref="C30:C31"/>
    <mergeCell ref="O68:O69"/>
    <mergeCell ref="N68:N69"/>
    <mergeCell ref="N70:N71"/>
    <mergeCell ref="O70:O71"/>
    <mergeCell ref="J36:J37"/>
    <mergeCell ref="J38:J39"/>
    <mergeCell ref="K36:K37"/>
    <mergeCell ref="K38:K39"/>
    <mergeCell ref="N79:P80"/>
    <mergeCell ref="C44:C45"/>
    <mergeCell ref="C46:C47"/>
    <mergeCell ref="G52:G53"/>
    <mergeCell ref="G54:G55"/>
    <mergeCell ref="C60:C61"/>
    <mergeCell ref="G22:G23"/>
    <mergeCell ref="B76:B77"/>
    <mergeCell ref="B78:B79"/>
    <mergeCell ref="C76:C77"/>
    <mergeCell ref="C78:C79"/>
    <mergeCell ref="F52:F53"/>
    <mergeCell ref="F54:F55"/>
    <mergeCell ref="B62:B63"/>
    <mergeCell ref="C62:C63"/>
    <mergeCell ref="B60:B61"/>
    <mergeCell ref="B92:B93"/>
    <mergeCell ref="B94:B95"/>
    <mergeCell ref="C92:C93"/>
    <mergeCell ref="C94:C95"/>
    <mergeCell ref="B108:B109"/>
    <mergeCell ref="B110:B111"/>
    <mergeCell ref="C108:C109"/>
    <mergeCell ref="C110:C111"/>
    <mergeCell ref="B126:B127"/>
    <mergeCell ref="G116:G117"/>
    <mergeCell ref="G118:G119"/>
    <mergeCell ref="J100:J101"/>
    <mergeCell ref="J102:J103"/>
    <mergeCell ref="C126:C127"/>
    <mergeCell ref="B124:B125"/>
    <mergeCell ref="F116:F117"/>
    <mergeCell ref="F118:F119"/>
    <mergeCell ref="C124:C125"/>
    <mergeCell ref="K100:K101"/>
    <mergeCell ref="K102:K103"/>
    <mergeCell ref="J68:J69"/>
    <mergeCell ref="J70:J71"/>
    <mergeCell ref="K68:K69"/>
    <mergeCell ref="K70:K71"/>
    <mergeCell ref="F84:F85"/>
    <mergeCell ref="G84:G85"/>
    <mergeCell ref="F86:F87"/>
    <mergeCell ref="B44:B45"/>
    <mergeCell ref="B46:B47"/>
    <mergeCell ref="G86:G87"/>
    <mergeCell ref="B12:B13"/>
    <mergeCell ref="B14:B15"/>
    <mergeCell ref="B30:B31"/>
    <mergeCell ref="B28:B29"/>
  </mergeCells>
  <printOptions horizontalCentered="1"/>
  <pageMargins left="0.31496062992125984" right="0.15748031496062992" top="0.4" bottom="0.4330708661417323" header="0.21" footer="0.4330708661417323"/>
  <pageSetup fitToHeight="1" fitToWidth="1" horizontalDpi="300" verticalDpi="300" orientation="portrait" paperSize="9" scale="45" r:id="rId2"/>
  <headerFooter alignWithMargins="0">
    <oddHeader>&amp;CTabela Pucharowa grand Prix Polski w Pool Bilard</oddHeader>
    <oddFooter>&amp;L&amp;D&amp;COpracowanie i Przygotowanie: Grzegorz Kędzierski&amp;R&amp;T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zoomScale="70" zoomScaleNormal="70" zoomScaleSheetLayoutView="75" workbookViewId="0" topLeftCell="A1">
      <selection activeCell="J7" sqref="J7:Y7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4.8515625" style="0" customWidth="1"/>
    <col min="4" max="4" width="20.00390625" style="0" customWidth="1"/>
    <col min="5" max="5" width="6.7109375" style="0" customWidth="1"/>
    <col min="6" max="6" width="0.5625" style="0" customWidth="1"/>
    <col min="7" max="8" width="6.7109375" style="0" customWidth="1"/>
    <col min="9" max="9" width="0.5625" style="0" customWidth="1"/>
    <col min="10" max="11" width="6.7109375" style="0" customWidth="1"/>
    <col min="12" max="12" width="0.5625" style="0" customWidth="1"/>
    <col min="13" max="14" width="6.7109375" style="0" customWidth="1"/>
    <col min="15" max="15" width="0.5625" style="0" customWidth="1"/>
    <col min="16" max="17" width="6.7109375" style="0" customWidth="1"/>
    <col min="18" max="18" width="0.5625" style="0" customWidth="1"/>
    <col min="19" max="20" width="6.7109375" style="0" customWidth="1"/>
    <col min="21" max="21" width="0.5625" style="0" customWidth="1"/>
    <col min="22" max="22" width="6.7109375" style="0" customWidth="1"/>
    <col min="23" max="23" width="8.7109375" style="0" customWidth="1"/>
    <col min="24" max="24" width="7.28125" style="0" customWidth="1"/>
    <col min="25" max="25" width="6.7109375" style="0" customWidth="1"/>
    <col min="26" max="26" width="1.7109375" style="0" customWidth="1"/>
    <col min="27" max="27" width="6.7109375" style="0" customWidth="1"/>
    <col min="29" max="29" width="5.7109375" style="0" customWidth="1"/>
    <col min="30" max="30" width="6.57421875" style="0" customWidth="1"/>
    <col min="32" max="32" width="4.421875" style="0" customWidth="1"/>
    <col min="33" max="33" width="6.57421875" style="0" customWidth="1"/>
    <col min="34" max="34" width="3.421875" style="0" customWidth="1"/>
  </cols>
  <sheetData>
    <row r="1" spans="1:33" ht="3.75" customHeight="1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0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50.2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ht="1.5" customHeight="1"/>
    <row r="5" spans="5:28" ht="26.25">
      <c r="E5" s="248" t="s">
        <v>78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ht="1.5" customHeight="1"/>
    <row r="7" spans="10:25" ht="20.25">
      <c r="J7" s="305" t="s">
        <v>191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</row>
    <row r="8" ht="72.75" customHeight="1">
      <c r="AF8" s="93"/>
    </row>
    <row r="9" ht="13.5" thickBot="1"/>
    <row r="10" spans="3:30" ht="24.75" customHeight="1">
      <c r="C10" s="246" t="s">
        <v>87</v>
      </c>
      <c r="D10" s="247"/>
      <c r="E10" s="222" t="str">
        <f>REPT(Y33,1)</f>
        <v>Балагаев </v>
      </c>
      <c r="F10" s="223"/>
      <c r="G10" s="224"/>
      <c r="H10" s="222" t="str">
        <f>REPT(Y35,1)</f>
        <v>Мухлядо</v>
      </c>
      <c r="I10" s="223"/>
      <c r="J10" s="224"/>
      <c r="K10" s="222" t="str">
        <f>REPT(Y37,1)</f>
        <v>Соколов</v>
      </c>
      <c r="L10" s="223"/>
      <c r="M10" s="224"/>
      <c r="N10" s="222" t="str">
        <f>REPT(Y39,1)</f>
        <v>Саяпин</v>
      </c>
      <c r="O10" s="223"/>
      <c r="P10" s="224"/>
      <c r="Q10" s="222" t="str">
        <f>REPT(Y41,1)</f>
        <v>Плишкин</v>
      </c>
      <c r="R10" s="223"/>
      <c r="S10" s="224"/>
      <c r="T10" s="222" t="str">
        <f>REPT(Y43,1)</f>
        <v>0</v>
      </c>
      <c r="U10" s="223"/>
      <c r="V10" s="253"/>
      <c r="W10" s="1" t="s">
        <v>76</v>
      </c>
      <c r="X10" s="2" t="s">
        <v>77</v>
      </c>
      <c r="Y10" s="250" t="s">
        <v>90</v>
      </c>
      <c r="Z10" s="251"/>
      <c r="AA10" s="252"/>
      <c r="AB10" s="3" t="s">
        <v>88</v>
      </c>
      <c r="AC10" s="3" t="s">
        <v>89</v>
      </c>
      <c r="AD10" s="4" t="s">
        <v>0</v>
      </c>
    </row>
    <row r="11" spans="3:30" ht="24.75" customHeight="1" thickBot="1">
      <c r="C11" s="5">
        <v>1</v>
      </c>
      <c r="D11" s="6" t="str">
        <f>REPT(Y33,1)</f>
        <v>Балагаев </v>
      </c>
      <c r="E11" s="7"/>
      <c r="F11" s="8" t="s">
        <v>1</v>
      </c>
      <c r="G11" s="9"/>
      <c r="H11" s="10">
        <v>4</v>
      </c>
      <c r="I11" s="11" t="s">
        <v>2</v>
      </c>
      <c r="J11" s="30">
        <v>7</v>
      </c>
      <c r="K11" s="13">
        <v>7</v>
      </c>
      <c r="L11" s="11" t="s">
        <v>2</v>
      </c>
      <c r="M11" s="12">
        <v>1</v>
      </c>
      <c r="N11" s="13">
        <v>7</v>
      </c>
      <c r="O11" s="11" t="s">
        <v>2</v>
      </c>
      <c r="P11" s="12">
        <v>0</v>
      </c>
      <c r="Q11" s="13">
        <v>6</v>
      </c>
      <c r="R11" s="11" t="s">
        <v>2</v>
      </c>
      <c r="S11" s="12">
        <v>7</v>
      </c>
      <c r="T11" s="13">
        <v>0</v>
      </c>
      <c r="U11" s="11" t="s">
        <v>2</v>
      </c>
      <c r="V11" s="14">
        <v>0</v>
      </c>
      <c r="W11" s="15">
        <v>2</v>
      </c>
      <c r="X11" s="16">
        <v>2</v>
      </c>
      <c r="Y11" s="16">
        <f>SUM(H11+K11+N11+Q11+T11)</f>
        <v>24</v>
      </c>
      <c r="Z11" s="11" t="s">
        <v>2</v>
      </c>
      <c r="AA11" s="17">
        <f>SUM(J11+M11+P11+S11+V11)</f>
        <v>15</v>
      </c>
      <c r="AB11" s="18">
        <f aca="true" t="shared" si="0" ref="AB11:AB16">SUM(Y11-AA11)</f>
        <v>9</v>
      </c>
      <c r="AC11" s="18"/>
      <c r="AD11" s="19"/>
    </row>
    <row r="12" spans="3:30" ht="24.75" customHeight="1" thickBot="1">
      <c r="C12" s="20">
        <v>2</v>
      </c>
      <c r="D12" s="6" t="str">
        <f>REPT(Y35,1)</f>
        <v>Мухлядо</v>
      </c>
      <c r="E12" s="30">
        <v>7</v>
      </c>
      <c r="F12" s="21" t="s">
        <v>2</v>
      </c>
      <c r="G12" s="30">
        <v>4</v>
      </c>
      <c r="H12" s="22"/>
      <c r="I12" s="23" t="s">
        <v>1</v>
      </c>
      <c r="J12" s="24"/>
      <c r="K12" s="13">
        <v>7</v>
      </c>
      <c r="L12" s="11" t="s">
        <v>2</v>
      </c>
      <c r="M12" s="12">
        <v>1</v>
      </c>
      <c r="N12" s="13">
        <v>7</v>
      </c>
      <c r="O12" s="11" t="s">
        <v>2</v>
      </c>
      <c r="P12" s="12">
        <v>3</v>
      </c>
      <c r="Q12" s="13">
        <v>5</v>
      </c>
      <c r="R12" s="11" t="s">
        <v>2</v>
      </c>
      <c r="S12" s="13">
        <v>7</v>
      </c>
      <c r="T12" s="13">
        <v>0</v>
      </c>
      <c r="U12" s="11" t="s">
        <v>2</v>
      </c>
      <c r="V12" s="14">
        <v>0</v>
      </c>
      <c r="W12" s="15">
        <v>3</v>
      </c>
      <c r="X12" s="16">
        <v>1</v>
      </c>
      <c r="Y12" s="16">
        <f>SUM(E12+K12+N12+Q12+T12)</f>
        <v>26</v>
      </c>
      <c r="Z12" s="11" t="s">
        <v>2</v>
      </c>
      <c r="AA12" s="17">
        <f>SUM(G12+M12+P12+S12+V12)</f>
        <v>15</v>
      </c>
      <c r="AB12" s="18">
        <f t="shared" si="0"/>
        <v>11</v>
      </c>
      <c r="AC12" s="18"/>
      <c r="AD12" s="19"/>
    </row>
    <row r="13" spans="3:30" ht="24.75" customHeight="1" thickBot="1">
      <c r="C13" s="20">
        <v>3</v>
      </c>
      <c r="D13" s="6" t="str">
        <f>REPT(Y37,1)</f>
        <v>Соколов</v>
      </c>
      <c r="E13" s="30">
        <v>1</v>
      </c>
      <c r="F13" s="21" t="s">
        <v>2</v>
      </c>
      <c r="G13" s="30">
        <v>7</v>
      </c>
      <c r="H13" s="10">
        <v>1</v>
      </c>
      <c r="I13" s="11" t="s">
        <v>2</v>
      </c>
      <c r="J13" s="12">
        <v>7</v>
      </c>
      <c r="K13" s="25"/>
      <c r="L13" s="8" t="s">
        <v>1</v>
      </c>
      <c r="M13" s="9"/>
      <c r="N13" s="13">
        <v>3</v>
      </c>
      <c r="O13" s="11" t="s">
        <v>2</v>
      </c>
      <c r="P13" s="12">
        <v>7</v>
      </c>
      <c r="Q13" s="13">
        <v>2</v>
      </c>
      <c r="R13" s="11" t="s">
        <v>2</v>
      </c>
      <c r="S13" s="13">
        <v>7</v>
      </c>
      <c r="T13" s="13">
        <v>0</v>
      </c>
      <c r="U13" s="11" t="s">
        <v>2</v>
      </c>
      <c r="V13" s="14">
        <v>0</v>
      </c>
      <c r="W13" s="15">
        <v>0</v>
      </c>
      <c r="X13" s="16">
        <v>4</v>
      </c>
      <c r="Y13" s="16">
        <f>SUM(E13+H13+N13+Q13+T13)</f>
        <v>7</v>
      </c>
      <c r="Z13" s="11" t="s">
        <v>2</v>
      </c>
      <c r="AA13" s="17">
        <f>SUM(G13+J13+P13+S13+V13)</f>
        <v>28</v>
      </c>
      <c r="AB13" s="18">
        <f t="shared" si="0"/>
        <v>-21</v>
      </c>
      <c r="AC13" s="18"/>
      <c r="AD13" s="19"/>
    </row>
    <row r="14" spans="3:30" ht="24.75" customHeight="1" thickBot="1">
      <c r="C14" s="20">
        <v>4</v>
      </c>
      <c r="D14" s="6" t="str">
        <f>REPT(Y39,1)</f>
        <v>Саяпин</v>
      </c>
      <c r="E14" s="30">
        <v>0</v>
      </c>
      <c r="F14" s="21" t="s">
        <v>2</v>
      </c>
      <c r="G14" s="30">
        <v>7</v>
      </c>
      <c r="H14" s="10">
        <v>3</v>
      </c>
      <c r="I14" s="11" t="s">
        <v>2</v>
      </c>
      <c r="J14" s="12">
        <v>7</v>
      </c>
      <c r="K14" s="13">
        <v>7</v>
      </c>
      <c r="L14" s="11" t="s">
        <v>2</v>
      </c>
      <c r="M14" s="12">
        <v>3</v>
      </c>
      <c r="N14" s="25"/>
      <c r="O14" s="8" t="s">
        <v>1</v>
      </c>
      <c r="P14" s="9"/>
      <c r="Q14" s="13">
        <v>5</v>
      </c>
      <c r="R14" s="11" t="s">
        <v>2</v>
      </c>
      <c r="S14" s="13">
        <v>7</v>
      </c>
      <c r="T14" s="13">
        <v>0</v>
      </c>
      <c r="U14" s="11" t="s">
        <v>2</v>
      </c>
      <c r="V14" s="14">
        <v>0</v>
      </c>
      <c r="W14" s="15">
        <v>1</v>
      </c>
      <c r="X14" s="16">
        <v>3</v>
      </c>
      <c r="Y14" s="16">
        <f>SUM(E14+H14+K14+Q14+T14)</f>
        <v>15</v>
      </c>
      <c r="Z14" s="11" t="s">
        <v>2</v>
      </c>
      <c r="AA14" s="17">
        <f>SUM(G14+J14+M14+S14+V14)</f>
        <v>24</v>
      </c>
      <c r="AB14" s="18">
        <f t="shared" si="0"/>
        <v>-9</v>
      </c>
      <c r="AC14" s="18"/>
      <c r="AD14" s="19"/>
    </row>
    <row r="15" spans="3:30" ht="24.75" customHeight="1" thickBot="1">
      <c r="C15" s="20">
        <v>5</v>
      </c>
      <c r="D15" s="6" t="str">
        <f>REPT(Y41,1)</f>
        <v>Плишкин</v>
      </c>
      <c r="E15" s="30">
        <v>7</v>
      </c>
      <c r="F15" s="21" t="s">
        <v>2</v>
      </c>
      <c r="G15" s="30">
        <v>6</v>
      </c>
      <c r="H15" s="30">
        <v>7</v>
      </c>
      <c r="I15" s="11" t="s">
        <v>2</v>
      </c>
      <c r="J15" s="12">
        <v>5</v>
      </c>
      <c r="K15" s="13">
        <v>7</v>
      </c>
      <c r="L15" s="11" t="s">
        <v>2</v>
      </c>
      <c r="M15" s="12">
        <v>2</v>
      </c>
      <c r="N15" s="13">
        <v>7</v>
      </c>
      <c r="O15" s="11" t="s">
        <v>2</v>
      </c>
      <c r="P15" s="12">
        <v>5</v>
      </c>
      <c r="Q15" s="25"/>
      <c r="R15" s="8" t="s">
        <v>1</v>
      </c>
      <c r="S15" s="9"/>
      <c r="T15" s="13">
        <v>0</v>
      </c>
      <c r="U15" s="11" t="s">
        <v>2</v>
      </c>
      <c r="V15" s="14">
        <v>0</v>
      </c>
      <c r="W15" s="15">
        <v>4</v>
      </c>
      <c r="X15" s="16">
        <v>0</v>
      </c>
      <c r="Y15" s="16">
        <f>SUM(E15+H15+K15+N15+T15)</f>
        <v>28</v>
      </c>
      <c r="Z15" s="11" t="s">
        <v>2</v>
      </c>
      <c r="AA15" s="17">
        <f>SUM(G15+J15+M15+P15+V15)</f>
        <v>18</v>
      </c>
      <c r="AB15" s="18">
        <f t="shared" si="0"/>
        <v>10</v>
      </c>
      <c r="AC15" s="18"/>
      <c r="AD15" s="19"/>
    </row>
    <row r="16" spans="3:30" ht="24.75" customHeight="1" thickBot="1">
      <c r="C16" s="26">
        <v>6</v>
      </c>
      <c r="D16" s="27" t="str">
        <f>REPT(Y43,1)</f>
        <v>0</v>
      </c>
      <c r="E16" s="30">
        <v>0</v>
      </c>
      <c r="F16" s="29" t="s">
        <v>2</v>
      </c>
      <c r="G16" s="30">
        <v>0</v>
      </c>
      <c r="H16" s="28">
        <v>0</v>
      </c>
      <c r="I16" s="31" t="s">
        <v>2</v>
      </c>
      <c r="J16" s="30">
        <v>0</v>
      </c>
      <c r="K16" s="32">
        <v>0</v>
      </c>
      <c r="L16" s="31" t="s">
        <v>2</v>
      </c>
      <c r="M16" s="30">
        <v>0</v>
      </c>
      <c r="N16" s="32">
        <v>0</v>
      </c>
      <c r="O16" s="31" t="s">
        <v>2</v>
      </c>
      <c r="P16" s="30">
        <v>0</v>
      </c>
      <c r="Q16" s="32">
        <v>0</v>
      </c>
      <c r="R16" s="31" t="s">
        <v>2</v>
      </c>
      <c r="S16" s="30">
        <v>0</v>
      </c>
      <c r="T16" s="33"/>
      <c r="U16" s="34" t="s">
        <v>1</v>
      </c>
      <c r="V16" s="35"/>
      <c r="W16" s="36">
        <v>0</v>
      </c>
      <c r="X16" s="37">
        <v>0</v>
      </c>
      <c r="Y16" s="37">
        <f>SUM(E16+H16+K16+N16+Q16)</f>
        <v>0</v>
      </c>
      <c r="Z16" s="31" t="s">
        <v>2</v>
      </c>
      <c r="AA16" s="38">
        <f>SUM(G16+J16+M16+P16+S16)</f>
        <v>0</v>
      </c>
      <c r="AB16" s="39">
        <f t="shared" si="0"/>
        <v>0</v>
      </c>
      <c r="AC16" s="39"/>
      <c r="AD16" s="40"/>
    </row>
    <row r="17" spans="3:30" ht="24.75" customHeight="1">
      <c r="C17" s="41"/>
      <c r="D17" s="42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/>
      <c r="U17" s="46"/>
      <c r="V17" s="45"/>
      <c r="W17" s="43"/>
      <c r="X17" s="43"/>
      <c r="Y17" s="43"/>
      <c r="Z17" s="43"/>
      <c r="AA17" s="43"/>
      <c r="AB17" s="43"/>
      <c r="AC17" s="43"/>
      <c r="AD17" s="47"/>
    </row>
    <row r="18" spans="3:30" ht="2.25" customHeight="1" thickBot="1">
      <c r="C18" s="41"/>
      <c r="D18" s="42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5"/>
      <c r="U18" s="46"/>
      <c r="V18" s="45"/>
      <c r="W18" s="43"/>
      <c r="X18" s="43"/>
      <c r="Y18" s="43"/>
      <c r="Z18" s="43"/>
      <c r="AA18" s="43"/>
      <c r="AB18" s="43"/>
      <c r="AC18" s="43"/>
      <c r="AD18" s="47"/>
    </row>
    <row r="19" spans="3:31" ht="15.75" customHeight="1">
      <c r="C19" s="41"/>
      <c r="D19" s="295" t="s">
        <v>99</v>
      </c>
      <c r="E19" s="296"/>
      <c r="F19" s="296"/>
      <c r="G19" s="296"/>
      <c r="H19" s="296"/>
      <c r="I19" s="296"/>
      <c r="J19" s="297"/>
      <c r="K19" s="43"/>
      <c r="L19" s="43"/>
      <c r="M19" s="295" t="s">
        <v>100</v>
      </c>
      <c r="N19" s="296"/>
      <c r="O19" s="296"/>
      <c r="P19" s="296"/>
      <c r="Q19" s="296"/>
      <c r="R19" s="296"/>
      <c r="S19" s="296"/>
      <c r="T19" s="296"/>
      <c r="U19" s="296"/>
      <c r="V19" s="297"/>
      <c r="W19" s="43"/>
      <c r="X19" s="295" t="s">
        <v>101</v>
      </c>
      <c r="Y19" s="296"/>
      <c r="Z19" s="296"/>
      <c r="AA19" s="296"/>
      <c r="AB19" s="296"/>
      <c r="AC19" s="296"/>
      <c r="AD19" s="296"/>
      <c r="AE19" s="297"/>
    </row>
    <row r="20" spans="3:31" ht="3" customHeight="1">
      <c r="C20" s="48"/>
      <c r="D20" s="49"/>
      <c r="E20" s="50"/>
      <c r="F20" s="51"/>
      <c r="G20" s="50"/>
      <c r="H20" s="50"/>
      <c r="I20" s="50"/>
      <c r="J20" s="52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2"/>
      <c r="W20" s="50"/>
      <c r="X20" s="49"/>
      <c r="Y20" s="50"/>
      <c r="Z20" s="50"/>
      <c r="AA20" s="50"/>
      <c r="AB20" s="50"/>
      <c r="AC20" s="50"/>
      <c r="AD20" s="50"/>
      <c r="AE20" s="53"/>
    </row>
    <row r="21" spans="3:31" ht="15.75" customHeight="1">
      <c r="C21" s="48"/>
      <c r="D21" s="54" t="s">
        <v>104</v>
      </c>
      <c r="E21" s="230" t="s">
        <v>104</v>
      </c>
      <c r="F21" s="231"/>
      <c r="G21" s="231"/>
      <c r="H21" s="232"/>
      <c r="I21" s="230" t="s">
        <v>105</v>
      </c>
      <c r="J21" s="233"/>
      <c r="K21" s="50"/>
      <c r="L21" s="50"/>
      <c r="M21" s="265" t="s">
        <v>104</v>
      </c>
      <c r="N21" s="231"/>
      <c r="O21" s="231"/>
      <c r="P21" s="232"/>
      <c r="Q21" s="230" t="s">
        <v>104</v>
      </c>
      <c r="R21" s="231"/>
      <c r="S21" s="231"/>
      <c r="T21" s="232"/>
      <c r="U21" s="230" t="s">
        <v>106</v>
      </c>
      <c r="V21" s="233"/>
      <c r="W21" s="50"/>
      <c r="X21" s="265" t="s">
        <v>104</v>
      </c>
      <c r="Y21" s="231"/>
      <c r="Z21" s="231"/>
      <c r="AA21" s="232"/>
      <c r="AB21" s="230" t="s">
        <v>104</v>
      </c>
      <c r="AC21" s="231"/>
      <c r="AD21" s="232"/>
      <c r="AE21" s="55" t="s">
        <v>106</v>
      </c>
    </row>
    <row r="22" spans="3:31" ht="3" customHeight="1">
      <c r="C22" s="56"/>
      <c r="D22" s="57"/>
      <c r="E22" s="58"/>
      <c r="F22" s="58"/>
      <c r="G22" s="58"/>
      <c r="H22" s="58"/>
      <c r="I22" s="58"/>
      <c r="J22" s="53"/>
      <c r="K22" s="58"/>
      <c r="L22" s="58"/>
      <c r="M22" s="59"/>
      <c r="N22" s="58"/>
      <c r="O22" s="58"/>
      <c r="P22" s="58"/>
      <c r="Q22" s="58"/>
      <c r="R22" s="58"/>
      <c r="S22" s="58"/>
      <c r="T22" s="58"/>
      <c r="U22" s="58"/>
      <c r="V22" s="53"/>
      <c r="W22" s="58"/>
      <c r="X22" s="59"/>
      <c r="Y22" s="58"/>
      <c r="Z22" s="58"/>
      <c r="AA22" s="58"/>
      <c r="AB22" s="58"/>
      <c r="AC22" s="58"/>
      <c r="AD22" s="58"/>
      <c r="AE22" s="53"/>
    </row>
    <row r="23" spans="3:31" ht="15.75" customHeight="1">
      <c r="C23" s="56"/>
      <c r="D23" s="85" t="str">
        <f>REPT(Y33,1)</f>
        <v>Балагаев </v>
      </c>
      <c r="E23" s="268" t="str">
        <f>REPT(Y43,1)</f>
        <v>0</v>
      </c>
      <c r="F23" s="269"/>
      <c r="G23" s="269"/>
      <c r="H23" s="270"/>
      <c r="I23" s="266"/>
      <c r="J23" s="267"/>
      <c r="K23" s="50"/>
      <c r="L23" s="50"/>
      <c r="M23" s="271" t="str">
        <f>REPT(Y43,1)</f>
        <v>0</v>
      </c>
      <c r="N23" s="269"/>
      <c r="O23" s="269"/>
      <c r="P23" s="270"/>
      <c r="Q23" s="268" t="str">
        <f>REPT(Y39,1)</f>
        <v>Саяпин</v>
      </c>
      <c r="R23" s="269"/>
      <c r="S23" s="269"/>
      <c r="T23" s="270"/>
      <c r="U23" s="266"/>
      <c r="V23" s="267"/>
      <c r="W23" s="58"/>
      <c r="X23" s="261" t="str">
        <f>REPT(Y35,1)</f>
        <v>Мухлядо</v>
      </c>
      <c r="Y23" s="259"/>
      <c r="Z23" s="259"/>
      <c r="AA23" s="260"/>
      <c r="AB23" s="258" t="str">
        <f>REPT(Y43,1)</f>
        <v>0</v>
      </c>
      <c r="AC23" s="259"/>
      <c r="AD23" s="260"/>
      <c r="AE23" s="60"/>
    </row>
    <row r="24" spans="3:31" ht="3" customHeight="1">
      <c r="C24" s="56"/>
      <c r="D24" s="61"/>
      <c r="E24" s="62"/>
      <c r="F24" s="62"/>
      <c r="G24" s="62"/>
      <c r="H24" s="62"/>
      <c r="I24" s="63"/>
      <c r="J24" s="64"/>
      <c r="K24" s="50"/>
      <c r="L24" s="50"/>
      <c r="M24" s="65"/>
      <c r="N24" s="62"/>
      <c r="O24" s="62"/>
      <c r="P24" s="62"/>
      <c r="Q24" s="62"/>
      <c r="R24" s="62"/>
      <c r="S24" s="62"/>
      <c r="T24" s="62"/>
      <c r="U24" s="63"/>
      <c r="V24" s="64"/>
      <c r="W24" s="58"/>
      <c r="X24" s="66"/>
      <c r="Y24" s="67"/>
      <c r="Z24" s="67"/>
      <c r="AA24" s="67"/>
      <c r="AB24" s="67"/>
      <c r="AC24" s="67"/>
      <c r="AD24" s="67"/>
      <c r="AE24" s="68"/>
    </row>
    <row r="25" spans="3:31" ht="15.75" customHeight="1">
      <c r="C25" s="56"/>
      <c r="D25" s="85" t="str">
        <f>REPT(Y35,1)</f>
        <v>Мухлядо</v>
      </c>
      <c r="E25" s="268" t="str">
        <f>REPT(Y41,1)</f>
        <v>Плишкин</v>
      </c>
      <c r="F25" s="269"/>
      <c r="G25" s="269"/>
      <c r="H25" s="270"/>
      <c r="I25" s="266">
        <v>1</v>
      </c>
      <c r="J25" s="267"/>
      <c r="K25" s="50"/>
      <c r="L25" s="50"/>
      <c r="M25" s="271" t="str">
        <f>REPT(Y41,1)</f>
        <v>Плишкин</v>
      </c>
      <c r="N25" s="269"/>
      <c r="O25" s="269"/>
      <c r="P25" s="270"/>
      <c r="Q25" s="268" t="str">
        <f>REPT(Y37,1)</f>
        <v>Соколов</v>
      </c>
      <c r="R25" s="269"/>
      <c r="S25" s="269"/>
      <c r="T25" s="270"/>
      <c r="U25" s="266">
        <v>2</v>
      </c>
      <c r="V25" s="267"/>
      <c r="W25" s="58"/>
      <c r="X25" s="261" t="str">
        <f>REPT(Y37,1)</f>
        <v>Соколов</v>
      </c>
      <c r="Y25" s="259"/>
      <c r="Z25" s="259"/>
      <c r="AA25" s="260"/>
      <c r="AB25" s="258" t="str">
        <f>REPT(Y33,1)</f>
        <v>Балагаев </v>
      </c>
      <c r="AC25" s="259"/>
      <c r="AD25" s="260"/>
      <c r="AE25" s="60"/>
    </row>
    <row r="26" spans="3:31" ht="3" customHeight="1">
      <c r="C26" s="56"/>
      <c r="D26" s="61"/>
      <c r="E26" s="62"/>
      <c r="F26" s="62"/>
      <c r="G26" s="62"/>
      <c r="H26" s="62"/>
      <c r="I26" s="63"/>
      <c r="J26" s="64"/>
      <c r="K26" s="50"/>
      <c r="L26" s="50"/>
      <c r="M26" s="65"/>
      <c r="N26" s="62"/>
      <c r="O26" s="62"/>
      <c r="P26" s="62"/>
      <c r="Q26" s="62"/>
      <c r="R26" s="62"/>
      <c r="S26" s="62"/>
      <c r="T26" s="62"/>
      <c r="U26" s="63"/>
      <c r="V26" s="64"/>
      <c r="W26" s="58"/>
      <c r="X26" s="66"/>
      <c r="Y26" s="67"/>
      <c r="Z26" s="67"/>
      <c r="AA26" s="67"/>
      <c r="AB26" s="67"/>
      <c r="AC26" s="67"/>
      <c r="AD26" s="67"/>
      <c r="AE26" s="68"/>
    </row>
    <row r="27" spans="3:31" ht="15.75" customHeight="1" thickBot="1">
      <c r="C27" s="56"/>
      <c r="D27" s="69" t="str">
        <f>REPT(Y37,1)</f>
        <v>Соколов</v>
      </c>
      <c r="E27" s="234" t="str">
        <f>REPT(Y39,1)</f>
        <v>Саяпин</v>
      </c>
      <c r="F27" s="235"/>
      <c r="G27" s="235"/>
      <c r="H27" s="236"/>
      <c r="I27" s="263">
        <v>2</v>
      </c>
      <c r="J27" s="264"/>
      <c r="K27" s="50"/>
      <c r="L27" s="50"/>
      <c r="M27" s="272" t="str">
        <f>REPT(Y33,1)</f>
        <v>Балагаев </v>
      </c>
      <c r="N27" s="235"/>
      <c r="O27" s="235"/>
      <c r="P27" s="236"/>
      <c r="Q27" s="234" t="str">
        <f>REPT(Y35,1)</f>
        <v>Мухлядо</v>
      </c>
      <c r="R27" s="235"/>
      <c r="S27" s="235"/>
      <c r="T27" s="236"/>
      <c r="U27" s="263">
        <v>1</v>
      </c>
      <c r="V27" s="264"/>
      <c r="W27" s="58"/>
      <c r="X27" s="262" t="str">
        <f>REPT(Y39,1)</f>
        <v>Саяпин</v>
      </c>
      <c r="Y27" s="238"/>
      <c r="Z27" s="238"/>
      <c r="AA27" s="239"/>
      <c r="AB27" s="237" t="str">
        <f>REPT(Y41,1)</f>
        <v>Плишкин</v>
      </c>
      <c r="AC27" s="238"/>
      <c r="AD27" s="239"/>
      <c r="AE27" s="70"/>
    </row>
    <row r="28" spans="3:31" ht="3" customHeight="1" thickBot="1">
      <c r="C28" s="56"/>
      <c r="D28" s="71"/>
      <c r="E28" s="7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8"/>
      <c r="X28" s="58"/>
      <c r="Y28" s="58"/>
      <c r="Z28" s="58"/>
      <c r="AA28" s="58"/>
      <c r="AB28" s="58"/>
      <c r="AC28" s="58"/>
      <c r="AD28" s="58"/>
      <c r="AE28" s="58"/>
    </row>
    <row r="29" spans="3:33" ht="15.75" customHeight="1" thickBot="1">
      <c r="C29" s="56"/>
      <c r="D29" s="7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0"/>
      <c r="V29" s="50"/>
      <c r="W29" s="58"/>
      <c r="X29" s="306" t="s">
        <v>107</v>
      </c>
      <c r="Y29" s="307"/>
      <c r="Z29" s="307"/>
      <c r="AA29" s="307"/>
      <c r="AB29" s="307"/>
      <c r="AC29" s="307"/>
      <c r="AD29" s="307"/>
      <c r="AE29" s="307"/>
      <c r="AF29" s="307"/>
      <c r="AG29" s="308"/>
    </row>
    <row r="30" spans="3:31" ht="3" customHeight="1" thickBot="1">
      <c r="C30" s="56"/>
      <c r="D30" s="7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0"/>
      <c r="V30" s="50"/>
      <c r="W30" s="58"/>
      <c r="X30" s="58"/>
      <c r="Y30" s="58"/>
      <c r="Z30" s="58"/>
      <c r="AA30" s="58"/>
      <c r="AB30" s="58"/>
      <c r="AC30" s="58"/>
      <c r="AD30" s="58"/>
      <c r="AE30" s="58"/>
    </row>
    <row r="31" spans="4:33" ht="15.75" customHeight="1">
      <c r="D31" s="275" t="s">
        <v>102</v>
      </c>
      <c r="E31" s="276"/>
      <c r="F31" s="276"/>
      <c r="G31" s="276"/>
      <c r="H31" s="276"/>
      <c r="I31" s="276"/>
      <c r="J31" s="277"/>
      <c r="K31" s="51"/>
      <c r="L31" s="51"/>
      <c r="M31" s="278" t="s">
        <v>103</v>
      </c>
      <c r="N31" s="279"/>
      <c r="O31" s="279"/>
      <c r="P31" s="279"/>
      <c r="Q31" s="279"/>
      <c r="R31" s="279"/>
      <c r="S31" s="279"/>
      <c r="T31" s="279"/>
      <c r="U31" s="279"/>
      <c r="V31" s="280"/>
      <c r="W31" s="58"/>
      <c r="X31" s="73" t="s">
        <v>108</v>
      </c>
      <c r="Y31" s="281" t="s">
        <v>109</v>
      </c>
      <c r="Z31" s="282"/>
      <c r="AA31" s="282"/>
      <c r="AB31" s="282" t="s">
        <v>40</v>
      </c>
      <c r="AC31" s="298"/>
      <c r="AD31" s="281" t="s">
        <v>110</v>
      </c>
      <c r="AE31" s="282"/>
      <c r="AF31" s="282"/>
      <c r="AG31" s="292"/>
    </row>
    <row r="32" spans="4:33" ht="3" customHeight="1">
      <c r="D32" s="57"/>
      <c r="E32" s="51"/>
      <c r="F32" s="51"/>
      <c r="G32" s="51"/>
      <c r="H32" s="51"/>
      <c r="I32" s="51"/>
      <c r="J32" s="74"/>
      <c r="K32" s="51"/>
      <c r="L32" s="51"/>
      <c r="M32" s="75"/>
      <c r="N32" s="51"/>
      <c r="O32" s="51"/>
      <c r="P32" s="51"/>
      <c r="Q32" s="51"/>
      <c r="R32" s="51"/>
      <c r="S32" s="51"/>
      <c r="T32" s="50"/>
      <c r="U32" s="50"/>
      <c r="V32" s="52"/>
      <c r="W32" s="58"/>
      <c r="X32" s="59"/>
      <c r="Y32" s="76"/>
      <c r="Z32" s="76"/>
      <c r="AA32" s="76"/>
      <c r="AB32" s="76"/>
      <c r="AC32" s="76"/>
      <c r="AD32" s="76"/>
      <c r="AE32" s="76"/>
      <c r="AF32" s="77"/>
      <c r="AG32" s="78"/>
    </row>
    <row r="33" spans="4:33" ht="15.75" customHeight="1">
      <c r="D33" s="79" t="s">
        <v>104</v>
      </c>
      <c r="E33" s="285" t="s">
        <v>104</v>
      </c>
      <c r="F33" s="286"/>
      <c r="G33" s="286"/>
      <c r="H33" s="287"/>
      <c r="I33" s="285" t="s">
        <v>106</v>
      </c>
      <c r="J33" s="288"/>
      <c r="K33" s="51"/>
      <c r="L33" s="51"/>
      <c r="M33" s="309" t="s">
        <v>104</v>
      </c>
      <c r="N33" s="286"/>
      <c r="O33" s="286"/>
      <c r="P33" s="287"/>
      <c r="Q33" s="285" t="s">
        <v>104</v>
      </c>
      <c r="R33" s="286"/>
      <c r="S33" s="286"/>
      <c r="T33" s="287"/>
      <c r="U33" s="230" t="s">
        <v>106</v>
      </c>
      <c r="V33" s="233"/>
      <c r="W33" s="58"/>
      <c r="X33" s="80">
        <v>1</v>
      </c>
      <c r="Y33" s="283" t="str">
        <f>INDEX(Регистрация!$C$9:$C$104,MATCH("1A",Регистрация!$F$9:$F$104,0))</f>
        <v>Балагаев </v>
      </c>
      <c r="Z33" s="284"/>
      <c r="AA33" s="284"/>
      <c r="AB33" s="284" t="str">
        <f>INDEX(Регистрация!$D$9:$D$104,MATCH("1A",Регистрация!$F$9:$F$104,0))</f>
        <v>Данил</v>
      </c>
      <c r="AC33" s="284"/>
      <c r="AD33" s="290" t="str">
        <f>INDEX(Регистрация!$E$9:$E$104,MATCH("1A",Регистрация!$F$9:$F$104,0))</f>
        <v>Череповецк</v>
      </c>
      <c r="AE33" s="284"/>
      <c r="AF33" s="284"/>
      <c r="AG33" s="291"/>
    </row>
    <row r="34" spans="4:33" ht="3" customHeight="1">
      <c r="D34" s="57"/>
      <c r="E34" s="71"/>
      <c r="F34" s="71"/>
      <c r="G34" s="71"/>
      <c r="H34" s="71"/>
      <c r="I34" s="71"/>
      <c r="J34" s="81"/>
      <c r="K34" s="82"/>
      <c r="L34" s="82"/>
      <c r="M34" s="57"/>
      <c r="N34" s="71"/>
      <c r="O34" s="71"/>
      <c r="P34" s="71"/>
      <c r="Q34" s="71"/>
      <c r="R34" s="71"/>
      <c r="S34" s="71"/>
      <c r="T34" s="58"/>
      <c r="U34" s="58"/>
      <c r="V34" s="53"/>
      <c r="W34" s="58"/>
      <c r="X34" s="59"/>
      <c r="Y34" s="83"/>
      <c r="Z34" s="83"/>
      <c r="AA34" s="83"/>
      <c r="AB34" s="83"/>
      <c r="AC34" s="83"/>
      <c r="AD34" s="83"/>
      <c r="AE34" s="83"/>
      <c r="AF34" s="83"/>
      <c r="AG34" s="84"/>
    </row>
    <row r="35" spans="4:33" ht="15.75" customHeight="1">
      <c r="D35" s="85" t="str">
        <f>REPT(Y43,1)</f>
        <v>0</v>
      </c>
      <c r="E35" s="258" t="str">
        <f>REPT(Y41,1)</f>
        <v>Плишкин</v>
      </c>
      <c r="F35" s="259"/>
      <c r="G35" s="259"/>
      <c r="H35" s="260"/>
      <c r="I35" s="254"/>
      <c r="J35" s="255"/>
      <c r="K35" s="82"/>
      <c r="L35" s="82"/>
      <c r="M35" s="261" t="str">
        <f>REPT(Y37,1)</f>
        <v>Соколов</v>
      </c>
      <c r="N35" s="259"/>
      <c r="O35" s="259"/>
      <c r="P35" s="260"/>
      <c r="Q35" s="258" t="str">
        <f>REPT(Y43,1)</f>
        <v>0</v>
      </c>
      <c r="R35" s="259"/>
      <c r="S35" s="259"/>
      <c r="T35" s="260"/>
      <c r="U35" s="254"/>
      <c r="V35" s="255"/>
      <c r="W35" s="58"/>
      <c r="X35" s="80">
        <v>2</v>
      </c>
      <c r="Y35" s="283" t="str">
        <f>INDEX(Регистрация!$C$9:$C$104,MATCH("1B",Регистрация!$F$9:$F$104,0))</f>
        <v>Мухлядо</v>
      </c>
      <c r="Z35" s="284"/>
      <c r="AA35" s="284"/>
      <c r="AB35" s="284" t="str">
        <f>INDEX(Регистрация!$D$9:$D$104,MATCH("1B",Регистрация!$F$9:$F$104,0))</f>
        <v>Виталий</v>
      </c>
      <c r="AC35" s="284"/>
      <c r="AD35" s="290" t="str">
        <f>INDEX(Регистрация!$E$9:$E$104,MATCH("1B",Регистрация!$F$9:$F$104,0))</f>
        <v>Минск</v>
      </c>
      <c r="AE35" s="284"/>
      <c r="AF35" s="284"/>
      <c r="AG35" s="291"/>
    </row>
    <row r="36" spans="4:33" ht="3" customHeight="1">
      <c r="D36" s="61"/>
      <c r="E36" s="86"/>
      <c r="F36" s="86"/>
      <c r="G36" s="86"/>
      <c r="H36" s="86"/>
      <c r="I36" s="87"/>
      <c r="J36" s="88"/>
      <c r="K36" s="82"/>
      <c r="L36" s="82"/>
      <c r="M36" s="61"/>
      <c r="N36" s="86"/>
      <c r="O36" s="86"/>
      <c r="P36" s="86"/>
      <c r="Q36" s="86"/>
      <c r="R36" s="86"/>
      <c r="S36" s="86"/>
      <c r="T36" s="86"/>
      <c r="U36" s="87"/>
      <c r="V36" s="88"/>
      <c r="W36" s="82"/>
      <c r="X36" s="57"/>
      <c r="Y36" s="89"/>
      <c r="Z36" s="89"/>
      <c r="AA36" s="89"/>
      <c r="AB36" s="89"/>
      <c r="AC36" s="89"/>
      <c r="AD36" s="89"/>
      <c r="AE36" s="89"/>
      <c r="AF36" s="89"/>
      <c r="AG36" s="90"/>
    </row>
    <row r="37" spans="4:33" ht="15.75" customHeight="1">
      <c r="D37" s="85" t="str">
        <f>REPT(Y33,1)</f>
        <v>Балагаев </v>
      </c>
      <c r="E37" s="258" t="str">
        <f>REPT(Y39,1)</f>
        <v>Саяпин</v>
      </c>
      <c r="F37" s="259"/>
      <c r="G37" s="259"/>
      <c r="H37" s="260"/>
      <c r="I37" s="254"/>
      <c r="J37" s="255"/>
      <c r="K37" s="82"/>
      <c r="L37" s="82"/>
      <c r="M37" s="261" t="str">
        <f>REPT(Y39,1)</f>
        <v>Саяпин</v>
      </c>
      <c r="N37" s="259"/>
      <c r="O37" s="259"/>
      <c r="P37" s="260"/>
      <c r="Q37" s="258" t="str">
        <f>REPT(Y35,1)</f>
        <v>Мухлядо</v>
      </c>
      <c r="R37" s="259"/>
      <c r="S37" s="259"/>
      <c r="T37" s="260"/>
      <c r="U37" s="254"/>
      <c r="V37" s="255"/>
      <c r="W37" s="82"/>
      <c r="X37" s="80">
        <v>3</v>
      </c>
      <c r="Y37" s="273" t="str">
        <f>INDEX(Регистрация!$C$9:$C$104,MATCH("1C",Регистрация!$F$9:$F$104,0))</f>
        <v>Соколов</v>
      </c>
      <c r="Z37" s="274"/>
      <c r="AA37" s="274"/>
      <c r="AB37" s="274" t="str">
        <f>INDEX(Регистрация!$D$9:$D$104,MATCH("1C",Регистрация!$F$9:$F$104,0))</f>
        <v>Вячеслав</v>
      </c>
      <c r="AC37" s="274"/>
      <c r="AD37" s="293" t="str">
        <f>INDEX(Регистрация!$E$9:$E$104,MATCH("1C",Регистрация!$F$9:$F$104,0))</f>
        <v>Спб</v>
      </c>
      <c r="AE37" s="274"/>
      <c r="AF37" s="274"/>
      <c r="AG37" s="294"/>
    </row>
    <row r="38" spans="4:33" ht="3" customHeight="1">
      <c r="D38" s="61"/>
      <c r="E38" s="86"/>
      <c r="F38" s="86"/>
      <c r="G38" s="86"/>
      <c r="H38" s="86"/>
      <c r="I38" s="87"/>
      <c r="J38" s="88"/>
      <c r="K38" s="82"/>
      <c r="L38" s="82"/>
      <c r="M38" s="61"/>
      <c r="N38" s="86"/>
      <c r="O38" s="86"/>
      <c r="P38" s="86"/>
      <c r="Q38" s="86"/>
      <c r="R38" s="86"/>
      <c r="S38" s="86"/>
      <c r="T38" s="86"/>
      <c r="U38" s="87"/>
      <c r="V38" s="88"/>
      <c r="W38" s="82"/>
      <c r="X38" s="57"/>
      <c r="Y38" s="89"/>
      <c r="Z38" s="89"/>
      <c r="AA38" s="89"/>
      <c r="AB38" s="89"/>
      <c r="AC38" s="89"/>
      <c r="AD38" s="89"/>
      <c r="AE38" s="89"/>
      <c r="AF38" s="89"/>
      <c r="AG38" s="90"/>
    </row>
    <row r="39" spans="4:33" ht="15.75" customHeight="1" thickBot="1">
      <c r="D39" s="69" t="str">
        <f>REPT(Y35,1)</f>
        <v>Мухлядо</v>
      </c>
      <c r="E39" s="237" t="str">
        <f>REPT(Y37,1)</f>
        <v>Соколов</v>
      </c>
      <c r="F39" s="238"/>
      <c r="G39" s="238"/>
      <c r="H39" s="239"/>
      <c r="I39" s="256"/>
      <c r="J39" s="257"/>
      <c r="K39" s="82"/>
      <c r="L39" s="82"/>
      <c r="M39" s="262" t="str">
        <f>REPT(Y33,1)</f>
        <v>Балагаев </v>
      </c>
      <c r="N39" s="238"/>
      <c r="O39" s="238"/>
      <c r="P39" s="239"/>
      <c r="Q39" s="237" t="str">
        <f>REPT(Y41,1)</f>
        <v>Плишкин</v>
      </c>
      <c r="R39" s="238"/>
      <c r="S39" s="238"/>
      <c r="T39" s="239"/>
      <c r="U39" s="256">
        <v>3</v>
      </c>
      <c r="V39" s="257"/>
      <c r="W39" s="82"/>
      <c r="X39" s="80">
        <v>4</v>
      </c>
      <c r="Y39" s="273" t="str">
        <f>INDEX(Регистрация!$C$9:$C$104,MATCH("1D",Регистрация!$F$9:$F$104,0))</f>
        <v>Саяпин</v>
      </c>
      <c r="Z39" s="274"/>
      <c r="AA39" s="274"/>
      <c r="AB39" s="274" t="str">
        <f>INDEX(Регистрация!$D$9:$D$104,MATCH("1D",Регистрация!$F$9:$F$104,0))</f>
        <v>Максим</v>
      </c>
      <c r="AC39" s="274"/>
      <c r="AD39" s="293" t="str">
        <f>INDEX(Регистрация!$E$9:$E$104,MATCH("1D",Регистрация!$F$9:$F$104,0))</f>
        <v>Москва</v>
      </c>
      <c r="AE39" s="274"/>
      <c r="AF39" s="274"/>
      <c r="AG39" s="294"/>
    </row>
    <row r="40" spans="4:33" ht="3" customHeight="1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57"/>
      <c r="Y40" s="89">
        <v>5</v>
      </c>
      <c r="Z40" s="89"/>
      <c r="AA40" s="89"/>
      <c r="AB40" s="89"/>
      <c r="AC40" s="89"/>
      <c r="AD40" s="89"/>
      <c r="AE40" s="89"/>
      <c r="AF40" s="89"/>
      <c r="AG40" s="90"/>
    </row>
    <row r="41" spans="24:33" ht="15.75" customHeight="1" thickBot="1">
      <c r="X41" s="80">
        <v>5</v>
      </c>
      <c r="Y41" s="273" t="str">
        <f>INDEX(Регистрация!$C$9:$C$104,MATCH("1E",Регистрация!$F$9:$F$104,0))</f>
        <v>Плишкин</v>
      </c>
      <c r="Z41" s="274"/>
      <c r="AA41" s="274"/>
      <c r="AB41" s="274" t="str">
        <f>INDEX(Регистрация!$D$9:$D$104,MATCH("1E",Регистрация!$F$9:$F$104,0))</f>
        <v>Егор</v>
      </c>
      <c r="AC41" s="274"/>
      <c r="AD41" s="293" t="str">
        <f>INDEX(Регистрация!$E$9:$E$104,MATCH("1E",Регистрация!$F$9:$F$104,0))</f>
        <v>Екатиренбург</v>
      </c>
      <c r="AE41" s="274"/>
      <c r="AF41" s="274"/>
      <c r="AG41" s="294"/>
    </row>
    <row r="42" spans="5:33" ht="3" customHeight="1">
      <c r="E42" s="240" t="s">
        <v>111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X42" s="57"/>
      <c r="Y42" s="89"/>
      <c r="Z42" s="89"/>
      <c r="AA42" s="89"/>
      <c r="AB42" s="89"/>
      <c r="AC42" s="89"/>
      <c r="AD42" s="89"/>
      <c r="AE42" s="89"/>
      <c r="AF42" s="89"/>
      <c r="AG42" s="90"/>
    </row>
    <row r="43" spans="5:33" ht="15.75" customHeight="1" thickBot="1">
      <c r="E43" s="243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U43" s="94"/>
      <c r="X43" s="91">
        <v>6</v>
      </c>
      <c r="Y43" s="273">
        <f>INDEX(Регистрация!$C$9:$C$104,MATCH("1F",Регистрация!$F$9:$F$104,0))</f>
        <v>0</v>
      </c>
      <c r="Z43" s="274"/>
      <c r="AA43" s="274"/>
      <c r="AB43" s="274">
        <f>INDEX(Регистрация!$D$9:$D$104,MATCH("1F",Регистрация!$F$9:$F$104,0))</f>
        <v>0</v>
      </c>
      <c r="AC43" s="274"/>
      <c r="AD43" s="293">
        <f>INDEX(Регистрация!$E$9:$E$104,MATCH("1F",Регистрация!$F$9:$F$104,0))</f>
        <v>0</v>
      </c>
      <c r="AE43" s="274"/>
      <c r="AF43" s="274"/>
      <c r="AG43" s="294"/>
    </row>
    <row r="44" spans="5:20" ht="15">
      <c r="E44" s="217">
        <v>1</v>
      </c>
      <c r="F44" s="218"/>
      <c r="G44" s="225" t="s">
        <v>165</v>
      </c>
      <c r="H44" s="226"/>
      <c r="I44" s="226"/>
      <c r="J44" s="226"/>
      <c r="K44" s="226"/>
      <c r="L44" s="226"/>
      <c r="M44" s="226"/>
      <c r="N44" s="226"/>
      <c r="O44" s="299"/>
      <c r="P44" s="299"/>
      <c r="Q44" s="301"/>
      <c r="R44" s="301"/>
      <c r="S44" s="301"/>
      <c r="T44" s="302"/>
    </row>
    <row r="45" spans="5:20" ht="15.75" thickBot="1">
      <c r="E45" s="219">
        <v>2</v>
      </c>
      <c r="F45" s="220"/>
      <c r="G45" s="227" t="s">
        <v>178</v>
      </c>
      <c r="H45" s="228"/>
      <c r="I45" s="228"/>
      <c r="J45" s="228"/>
      <c r="K45" s="228"/>
      <c r="L45" s="228"/>
      <c r="M45" s="228"/>
      <c r="N45" s="228"/>
      <c r="O45" s="300"/>
      <c r="P45" s="300"/>
      <c r="Q45" s="303"/>
      <c r="R45" s="303"/>
      <c r="S45" s="303"/>
      <c r="T45" s="304"/>
    </row>
    <row r="46" spans="5:20" ht="15">
      <c r="E46" s="221"/>
      <c r="F46" s="221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5:20" ht="12.75"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</sheetData>
  <sheetProtection formatCells="0" formatColumns="0" formatRows="0" insertColumns="0" insertRows="0" insertHyperlinks="0" deleteColumns="0" deleteRows="0" sort="0" autoFilter="0" pivotTables="0"/>
  <mergeCells count="99">
    <mergeCell ref="J7:Y7"/>
    <mergeCell ref="X29:AG29"/>
    <mergeCell ref="AD39:AG39"/>
    <mergeCell ref="AD41:AG41"/>
    <mergeCell ref="Y39:AA39"/>
    <mergeCell ref="Y41:AA41"/>
    <mergeCell ref="AB33:AC33"/>
    <mergeCell ref="AB35:AC35"/>
    <mergeCell ref="M33:P33"/>
    <mergeCell ref="Q33:T33"/>
    <mergeCell ref="AD43:AG43"/>
    <mergeCell ref="AB37:AC37"/>
    <mergeCell ref="AB39:AC39"/>
    <mergeCell ref="AB41:AC41"/>
    <mergeCell ref="AB43:AC43"/>
    <mergeCell ref="L46:O46"/>
    <mergeCell ref="L44:O44"/>
    <mergeCell ref="L45:O45"/>
    <mergeCell ref="P44:T44"/>
    <mergeCell ref="P45:T45"/>
    <mergeCell ref="P46:T46"/>
    <mergeCell ref="A1:AG3"/>
    <mergeCell ref="AD33:AG33"/>
    <mergeCell ref="AD31:AG31"/>
    <mergeCell ref="AD37:AG37"/>
    <mergeCell ref="AD35:AG35"/>
    <mergeCell ref="Y37:AA37"/>
    <mergeCell ref="D19:J19"/>
    <mergeCell ref="M19:V19"/>
    <mergeCell ref="X19:AE19"/>
    <mergeCell ref="AB31:AC31"/>
    <mergeCell ref="Y43:AA43"/>
    <mergeCell ref="D31:J31"/>
    <mergeCell ref="M31:V31"/>
    <mergeCell ref="Y31:AA31"/>
    <mergeCell ref="Y33:AA33"/>
    <mergeCell ref="Y35:AA35"/>
    <mergeCell ref="E33:H33"/>
    <mergeCell ref="I33:J33"/>
    <mergeCell ref="E35:H35"/>
    <mergeCell ref="I35:J35"/>
    <mergeCell ref="U33:V33"/>
    <mergeCell ref="M35:P35"/>
    <mergeCell ref="Q35:T35"/>
    <mergeCell ref="U35:V35"/>
    <mergeCell ref="M27:P27"/>
    <mergeCell ref="Q27:T27"/>
    <mergeCell ref="E23:H23"/>
    <mergeCell ref="I23:J23"/>
    <mergeCell ref="M23:P23"/>
    <mergeCell ref="Q23:T23"/>
    <mergeCell ref="AB23:AD23"/>
    <mergeCell ref="E25:H25"/>
    <mergeCell ref="I25:J25"/>
    <mergeCell ref="M25:P25"/>
    <mergeCell ref="Q25:T25"/>
    <mergeCell ref="U25:V25"/>
    <mergeCell ref="X25:AA25"/>
    <mergeCell ref="AB25:AD25"/>
    <mergeCell ref="X27:AA27"/>
    <mergeCell ref="AB27:AD27"/>
    <mergeCell ref="U27:V27"/>
    <mergeCell ref="M21:P21"/>
    <mergeCell ref="Q21:T21"/>
    <mergeCell ref="U21:V21"/>
    <mergeCell ref="X21:AA21"/>
    <mergeCell ref="AB21:AD21"/>
    <mergeCell ref="U23:V23"/>
    <mergeCell ref="X23:AA23"/>
    <mergeCell ref="N10:P10"/>
    <mergeCell ref="U39:V39"/>
    <mergeCell ref="E37:H37"/>
    <mergeCell ref="I37:J37"/>
    <mergeCell ref="M37:P37"/>
    <mergeCell ref="Q37:T37"/>
    <mergeCell ref="E39:H39"/>
    <mergeCell ref="I39:J39"/>
    <mergeCell ref="M39:P39"/>
    <mergeCell ref="I27:J27"/>
    <mergeCell ref="Q39:T39"/>
    <mergeCell ref="E42:T43"/>
    <mergeCell ref="C10:D10"/>
    <mergeCell ref="E5:AB5"/>
    <mergeCell ref="Y10:AA10"/>
    <mergeCell ref="Q10:S10"/>
    <mergeCell ref="T10:V10"/>
    <mergeCell ref="E10:G10"/>
    <mergeCell ref="H10:J10"/>
    <mergeCell ref="U37:V37"/>
    <mergeCell ref="E44:F44"/>
    <mergeCell ref="E45:F45"/>
    <mergeCell ref="E46:F46"/>
    <mergeCell ref="K10:M10"/>
    <mergeCell ref="G44:K44"/>
    <mergeCell ref="G45:K45"/>
    <mergeCell ref="G46:K46"/>
    <mergeCell ref="E21:H21"/>
    <mergeCell ref="I21:J21"/>
    <mergeCell ref="E27:H27"/>
  </mergeCells>
  <printOptions horizontalCentered="1" verticalCentered="1"/>
  <pageMargins left="0.2362204724409449" right="0.4724409448818898" top="0.31496062992125984" bottom="0.7480314960629921" header="0.15748031496062992" footer="0.5118110236220472"/>
  <pageSetup fitToHeight="1" fitToWidth="1" horizontalDpi="300" verticalDpi="300" orientation="landscape" paperSize="9" scale="75" r:id="rId2"/>
  <headerFooter alignWithMargins="0">
    <oddHeader>&amp;CTabele Grupowe Grand Prix Polski w Pool Bilard</oddHeader>
    <oddFooter>&amp;L&amp;D&amp;COpracowanie i przygotowanie: Grzegorz Kedzierski&amp;R&amp;T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zoomScale="70" zoomScaleNormal="70" zoomScaleSheetLayoutView="75" workbookViewId="0" topLeftCell="A31">
      <selection activeCell="J7" sqref="J7:X7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4.8515625" style="0" customWidth="1"/>
    <col min="4" max="4" width="20.00390625" style="0" customWidth="1"/>
    <col min="5" max="5" width="6.7109375" style="0" customWidth="1"/>
    <col min="6" max="6" width="0.5625" style="0" customWidth="1"/>
    <col min="7" max="8" width="6.7109375" style="0" customWidth="1"/>
    <col min="9" max="9" width="0.5625" style="0" customWidth="1"/>
    <col min="10" max="11" width="6.7109375" style="0" customWidth="1"/>
    <col min="12" max="12" width="0.5625" style="0" customWidth="1"/>
    <col min="13" max="14" width="6.7109375" style="0" customWidth="1"/>
    <col min="15" max="15" width="0.5625" style="0" customWidth="1"/>
    <col min="16" max="17" width="6.7109375" style="0" customWidth="1"/>
    <col min="18" max="18" width="0.5625" style="0" customWidth="1"/>
    <col min="19" max="20" width="6.7109375" style="0" customWidth="1"/>
    <col min="21" max="21" width="0.5625" style="0" customWidth="1"/>
    <col min="22" max="22" width="6.7109375" style="0" customWidth="1"/>
    <col min="23" max="23" width="8.7109375" style="0" customWidth="1"/>
    <col min="24" max="24" width="7.28125" style="0" customWidth="1"/>
    <col min="25" max="25" width="6.7109375" style="0" customWidth="1"/>
    <col min="26" max="26" width="1.7109375" style="0" customWidth="1"/>
    <col min="27" max="27" width="6.7109375" style="0" customWidth="1"/>
    <col min="29" max="29" width="5.7109375" style="0" customWidth="1"/>
    <col min="30" max="30" width="6.57421875" style="0" customWidth="1"/>
    <col min="32" max="32" width="4.421875" style="0" customWidth="1"/>
    <col min="33" max="33" width="6.57421875" style="0" customWidth="1"/>
    <col min="34" max="34" width="3.421875" style="0" customWidth="1"/>
  </cols>
  <sheetData>
    <row r="1" spans="1:33" ht="3.75" customHeight="1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0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50.2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ht="1.5" customHeight="1"/>
    <row r="5" spans="5:28" ht="26.25">
      <c r="E5" s="248" t="s">
        <v>78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ht="1.5" customHeight="1"/>
    <row r="7" spans="10:24" ht="20.25">
      <c r="J7" s="305" t="s">
        <v>191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ht="72.75" customHeight="1"/>
    <row r="9" ht="13.5" thickBot="1"/>
    <row r="10" spans="3:30" ht="24.75" customHeight="1">
      <c r="C10" s="246" t="s">
        <v>98</v>
      </c>
      <c r="D10" s="247"/>
      <c r="E10" s="222" t="str">
        <f>REPT(Y33,1)</f>
        <v>Чинахов</v>
      </c>
      <c r="F10" s="223"/>
      <c r="G10" s="224"/>
      <c r="H10" s="222" t="str">
        <f>REPT(Y35,1)</f>
        <v>Козлов</v>
      </c>
      <c r="I10" s="223"/>
      <c r="J10" s="224"/>
      <c r="K10" s="222" t="str">
        <f>REPT(Y37,1)</f>
        <v>Кузнецов </v>
      </c>
      <c r="L10" s="223"/>
      <c r="M10" s="224"/>
      <c r="N10" s="222" t="str">
        <f>REPT(Y39,1)</f>
        <v>Виноградов </v>
      </c>
      <c r="O10" s="223"/>
      <c r="P10" s="224"/>
      <c r="Q10" s="222" t="str">
        <f>REPT(Y41,1)</f>
        <v>Хестанов</v>
      </c>
      <c r="R10" s="223"/>
      <c r="S10" s="224"/>
      <c r="T10" s="222" t="str">
        <f>REPT(Y43,1)</f>
        <v>0</v>
      </c>
      <c r="U10" s="223"/>
      <c r="V10" s="253"/>
      <c r="W10" s="1" t="s">
        <v>76</v>
      </c>
      <c r="X10" s="2" t="s">
        <v>77</v>
      </c>
      <c r="Y10" s="250" t="s">
        <v>90</v>
      </c>
      <c r="Z10" s="251"/>
      <c r="AA10" s="252"/>
      <c r="AB10" s="3" t="s">
        <v>88</v>
      </c>
      <c r="AC10" s="3" t="s">
        <v>89</v>
      </c>
      <c r="AD10" s="4" t="s">
        <v>0</v>
      </c>
    </row>
    <row r="11" spans="3:30" ht="24.75" customHeight="1">
      <c r="C11" s="5">
        <v>1</v>
      </c>
      <c r="D11" s="6" t="str">
        <f>REPT(Y33,1)</f>
        <v>Чинахов</v>
      </c>
      <c r="E11" s="7"/>
      <c r="F11" s="8" t="s">
        <v>1</v>
      </c>
      <c r="G11" s="9"/>
      <c r="H11" s="10">
        <v>7</v>
      </c>
      <c r="I11" s="11" t="s">
        <v>2</v>
      </c>
      <c r="J11" s="12">
        <v>3</v>
      </c>
      <c r="K11" s="13">
        <v>7</v>
      </c>
      <c r="L11" s="11" t="s">
        <v>2</v>
      </c>
      <c r="M11" s="13">
        <v>1</v>
      </c>
      <c r="N11" s="13">
        <v>7</v>
      </c>
      <c r="O11" s="11" t="s">
        <v>2</v>
      </c>
      <c r="P11" s="12">
        <v>3</v>
      </c>
      <c r="Q11" s="13">
        <v>7</v>
      </c>
      <c r="R11" s="11" t="s">
        <v>2</v>
      </c>
      <c r="S11" s="12">
        <v>2</v>
      </c>
      <c r="T11" s="13">
        <v>0</v>
      </c>
      <c r="U11" s="11" t="s">
        <v>2</v>
      </c>
      <c r="V11" s="14">
        <v>0</v>
      </c>
      <c r="W11" s="15">
        <v>4</v>
      </c>
      <c r="X11" s="16">
        <v>0</v>
      </c>
      <c r="Y11" s="16">
        <f>SUM(H11+K11+N11+Q11+T11)</f>
        <v>28</v>
      </c>
      <c r="Z11" s="11" t="s">
        <v>2</v>
      </c>
      <c r="AA11" s="17">
        <f>SUM(J11+M11+P11+S11+V11)</f>
        <v>9</v>
      </c>
      <c r="AB11" s="18">
        <f aca="true" t="shared" si="0" ref="AB11:AB16">SUM(Y11-AA11)</f>
        <v>19</v>
      </c>
      <c r="AC11" s="18"/>
      <c r="AD11" s="19"/>
    </row>
    <row r="12" spans="3:30" ht="24.75" customHeight="1">
      <c r="C12" s="20">
        <v>2</v>
      </c>
      <c r="D12" s="6" t="str">
        <f>REPT(Y35,1)</f>
        <v>Козлов</v>
      </c>
      <c r="E12" s="10">
        <v>3</v>
      </c>
      <c r="F12" s="21" t="s">
        <v>2</v>
      </c>
      <c r="G12" s="12">
        <v>7</v>
      </c>
      <c r="H12" s="22"/>
      <c r="I12" s="23" t="s">
        <v>1</v>
      </c>
      <c r="J12" s="24"/>
      <c r="K12" s="13">
        <v>7</v>
      </c>
      <c r="L12" s="11" t="s">
        <v>2</v>
      </c>
      <c r="M12" s="13">
        <v>2</v>
      </c>
      <c r="N12" s="13">
        <v>7</v>
      </c>
      <c r="O12" s="11" t="s">
        <v>2</v>
      </c>
      <c r="P12" s="12">
        <v>2</v>
      </c>
      <c r="Q12" s="13">
        <v>7</v>
      </c>
      <c r="R12" s="11" t="s">
        <v>2</v>
      </c>
      <c r="S12" s="13">
        <v>3</v>
      </c>
      <c r="T12" s="13">
        <v>0</v>
      </c>
      <c r="U12" s="11" t="s">
        <v>2</v>
      </c>
      <c r="V12" s="14">
        <v>0</v>
      </c>
      <c r="W12" s="15">
        <v>3</v>
      </c>
      <c r="X12" s="16">
        <v>1</v>
      </c>
      <c r="Y12" s="16">
        <f>SUM(E12+K12+N12+Q12+T12)</f>
        <v>24</v>
      </c>
      <c r="Z12" s="11" t="s">
        <v>2</v>
      </c>
      <c r="AA12" s="17">
        <f>SUM(G12+M12+P12+S12+V12)</f>
        <v>14</v>
      </c>
      <c r="AB12" s="18">
        <f t="shared" si="0"/>
        <v>10</v>
      </c>
      <c r="AC12" s="18"/>
      <c r="AD12" s="19"/>
    </row>
    <row r="13" spans="3:30" ht="24.75" customHeight="1">
      <c r="C13" s="20">
        <v>3</v>
      </c>
      <c r="D13" s="6" t="str">
        <f>REPT(Y37,1)</f>
        <v>Кузнецов </v>
      </c>
      <c r="E13" s="10">
        <v>1</v>
      </c>
      <c r="F13" s="21" t="s">
        <v>2</v>
      </c>
      <c r="G13" s="12">
        <v>7</v>
      </c>
      <c r="H13" s="10">
        <v>2</v>
      </c>
      <c r="I13" s="11" t="s">
        <v>2</v>
      </c>
      <c r="J13" s="12">
        <v>7</v>
      </c>
      <c r="K13" s="25"/>
      <c r="L13" s="8" t="s">
        <v>1</v>
      </c>
      <c r="M13" s="9"/>
      <c r="N13" s="13">
        <v>7</v>
      </c>
      <c r="O13" s="11" t="s">
        <v>2</v>
      </c>
      <c r="P13" s="12">
        <v>5</v>
      </c>
      <c r="Q13" s="13">
        <v>7</v>
      </c>
      <c r="R13" s="11" t="s">
        <v>2</v>
      </c>
      <c r="S13" s="13">
        <v>2</v>
      </c>
      <c r="T13" s="13">
        <v>0</v>
      </c>
      <c r="U13" s="11" t="s">
        <v>2</v>
      </c>
      <c r="V13" s="14">
        <v>0</v>
      </c>
      <c r="W13" s="15">
        <v>2</v>
      </c>
      <c r="X13" s="16">
        <v>2</v>
      </c>
      <c r="Y13" s="16">
        <f>SUM(E13+H13+N13+Q13+T13)</f>
        <v>17</v>
      </c>
      <c r="Z13" s="11" t="s">
        <v>2</v>
      </c>
      <c r="AA13" s="17">
        <f>SUM(G13+J13+P13+S13+V13)</f>
        <v>21</v>
      </c>
      <c r="AB13" s="18">
        <f t="shared" si="0"/>
        <v>-4</v>
      </c>
      <c r="AC13" s="18"/>
      <c r="AD13" s="19"/>
    </row>
    <row r="14" spans="3:30" ht="24.75" customHeight="1">
      <c r="C14" s="20">
        <v>4</v>
      </c>
      <c r="D14" s="6" t="str">
        <f>REPT(Y39,1)</f>
        <v>Виноградов </v>
      </c>
      <c r="E14" s="10">
        <v>3</v>
      </c>
      <c r="F14" s="21" t="s">
        <v>2</v>
      </c>
      <c r="G14" s="12">
        <v>7</v>
      </c>
      <c r="H14" s="10">
        <v>2</v>
      </c>
      <c r="I14" s="11" t="s">
        <v>2</v>
      </c>
      <c r="J14" s="12">
        <v>7</v>
      </c>
      <c r="K14" s="13">
        <v>5</v>
      </c>
      <c r="L14" s="11" t="s">
        <v>2</v>
      </c>
      <c r="M14" s="13">
        <v>7</v>
      </c>
      <c r="N14" s="25"/>
      <c r="O14" s="8" t="s">
        <v>1</v>
      </c>
      <c r="P14" s="9"/>
      <c r="Q14" s="13">
        <v>5</v>
      </c>
      <c r="R14" s="11" t="s">
        <v>2</v>
      </c>
      <c r="S14" s="13">
        <v>7</v>
      </c>
      <c r="T14" s="13">
        <v>0</v>
      </c>
      <c r="U14" s="11" t="s">
        <v>2</v>
      </c>
      <c r="V14" s="14">
        <v>0</v>
      </c>
      <c r="W14" s="15">
        <v>0</v>
      </c>
      <c r="X14" s="16">
        <v>4</v>
      </c>
      <c r="Y14" s="16">
        <f>SUM(E14+H14+K14+Q14+T14)</f>
        <v>15</v>
      </c>
      <c r="Z14" s="11" t="s">
        <v>2</v>
      </c>
      <c r="AA14" s="17">
        <f>SUM(G14+J14+M14+S14+V14)</f>
        <v>28</v>
      </c>
      <c r="AB14" s="18">
        <f t="shared" si="0"/>
        <v>-13</v>
      </c>
      <c r="AC14" s="18"/>
      <c r="AD14" s="19"/>
    </row>
    <row r="15" spans="3:30" ht="24.75" customHeight="1">
      <c r="C15" s="20">
        <v>5</v>
      </c>
      <c r="D15" s="6" t="str">
        <f>REPT(Y41,1)</f>
        <v>Хестанов</v>
      </c>
      <c r="E15" s="10">
        <v>2</v>
      </c>
      <c r="F15" s="21" t="s">
        <v>2</v>
      </c>
      <c r="G15" s="12">
        <v>7</v>
      </c>
      <c r="H15" s="10">
        <v>3</v>
      </c>
      <c r="I15" s="11" t="s">
        <v>2</v>
      </c>
      <c r="J15" s="12">
        <v>7</v>
      </c>
      <c r="K15" s="13">
        <v>2</v>
      </c>
      <c r="L15" s="11" t="s">
        <v>2</v>
      </c>
      <c r="M15" s="13">
        <v>7</v>
      </c>
      <c r="N15" s="13">
        <v>7</v>
      </c>
      <c r="O15" s="11" t="s">
        <v>2</v>
      </c>
      <c r="P15" s="12">
        <v>5</v>
      </c>
      <c r="Q15" s="25"/>
      <c r="R15" s="8" t="s">
        <v>1</v>
      </c>
      <c r="S15" s="9"/>
      <c r="T15" s="13">
        <v>0</v>
      </c>
      <c r="U15" s="11" t="s">
        <v>2</v>
      </c>
      <c r="V15" s="14">
        <v>0</v>
      </c>
      <c r="W15" s="15">
        <v>1</v>
      </c>
      <c r="X15" s="16">
        <v>3</v>
      </c>
      <c r="Y15" s="16">
        <f>SUM(E15+H15+K15+N15+T15)</f>
        <v>14</v>
      </c>
      <c r="Z15" s="11" t="s">
        <v>2</v>
      </c>
      <c r="AA15" s="17">
        <f>SUM(G15+J15+M15+P15+V15)</f>
        <v>26</v>
      </c>
      <c r="AB15" s="18">
        <f t="shared" si="0"/>
        <v>-12</v>
      </c>
      <c r="AC15" s="18"/>
      <c r="AD15" s="19"/>
    </row>
    <row r="16" spans="3:30" ht="24.75" customHeight="1" thickBot="1">
      <c r="C16" s="26">
        <v>6</v>
      </c>
      <c r="D16" s="27" t="str">
        <f>REPT(Y43,1)</f>
        <v>0</v>
      </c>
      <c r="E16" s="28">
        <v>0</v>
      </c>
      <c r="F16" s="29" t="s">
        <v>2</v>
      </c>
      <c r="G16" s="30">
        <v>0</v>
      </c>
      <c r="H16" s="28">
        <v>0</v>
      </c>
      <c r="I16" s="31" t="s">
        <v>2</v>
      </c>
      <c r="J16" s="30">
        <v>0</v>
      </c>
      <c r="K16" s="32">
        <v>0</v>
      </c>
      <c r="L16" s="31" t="s">
        <v>2</v>
      </c>
      <c r="M16" s="30">
        <v>0</v>
      </c>
      <c r="N16" s="32">
        <v>0</v>
      </c>
      <c r="O16" s="31" t="s">
        <v>2</v>
      </c>
      <c r="P16" s="30">
        <v>0</v>
      </c>
      <c r="Q16" s="32">
        <v>0</v>
      </c>
      <c r="R16" s="31" t="s">
        <v>2</v>
      </c>
      <c r="S16" s="30">
        <v>0</v>
      </c>
      <c r="T16" s="33"/>
      <c r="U16" s="34" t="s">
        <v>1</v>
      </c>
      <c r="V16" s="35"/>
      <c r="W16" s="36">
        <v>0</v>
      </c>
      <c r="X16" s="37">
        <v>0</v>
      </c>
      <c r="Y16" s="37">
        <f>SUM(E16+H16+K16+N16+Q16)</f>
        <v>0</v>
      </c>
      <c r="Z16" s="31" t="s">
        <v>2</v>
      </c>
      <c r="AA16" s="38">
        <f>SUM(G16+J16+M16+P16+S16)</f>
        <v>0</v>
      </c>
      <c r="AB16" s="39">
        <f t="shared" si="0"/>
        <v>0</v>
      </c>
      <c r="AC16" s="39"/>
      <c r="AD16" s="40"/>
    </row>
    <row r="17" spans="3:30" ht="24.75" customHeight="1">
      <c r="C17" s="41"/>
      <c r="D17" s="42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/>
      <c r="U17" s="46"/>
      <c r="V17" s="45"/>
      <c r="W17" s="43"/>
      <c r="X17" s="43"/>
      <c r="Y17" s="43"/>
      <c r="Z17" s="43"/>
      <c r="AA17" s="43"/>
      <c r="AB17" s="43"/>
      <c r="AC17" s="43"/>
      <c r="AD17" s="47"/>
    </row>
    <row r="18" spans="3:30" ht="2.25" customHeight="1" thickBot="1">
      <c r="C18" s="41"/>
      <c r="D18" s="42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5"/>
      <c r="U18" s="46"/>
      <c r="V18" s="45"/>
      <c r="W18" s="43"/>
      <c r="X18" s="43"/>
      <c r="Y18" s="43"/>
      <c r="Z18" s="43"/>
      <c r="AA18" s="43"/>
      <c r="AB18" s="43"/>
      <c r="AC18" s="43"/>
      <c r="AD18" s="47"/>
    </row>
    <row r="19" spans="3:31" ht="15.75" customHeight="1">
      <c r="C19" s="41"/>
      <c r="D19" s="295" t="s">
        <v>99</v>
      </c>
      <c r="E19" s="296"/>
      <c r="F19" s="296"/>
      <c r="G19" s="296"/>
      <c r="H19" s="296"/>
      <c r="I19" s="296"/>
      <c r="J19" s="297"/>
      <c r="K19" s="43"/>
      <c r="L19" s="43"/>
      <c r="M19" s="295">
        <v>0</v>
      </c>
      <c r="N19" s="296"/>
      <c r="O19" s="296"/>
      <c r="P19" s="296"/>
      <c r="Q19" s="296"/>
      <c r="R19" s="296"/>
      <c r="S19" s="296"/>
      <c r="T19" s="296"/>
      <c r="U19" s="296"/>
      <c r="V19" s="297"/>
      <c r="W19" s="43"/>
      <c r="X19" s="295" t="s">
        <v>101</v>
      </c>
      <c r="Y19" s="296"/>
      <c r="Z19" s="296"/>
      <c r="AA19" s="296"/>
      <c r="AB19" s="296"/>
      <c r="AC19" s="296"/>
      <c r="AD19" s="296"/>
      <c r="AE19" s="297"/>
    </row>
    <row r="20" spans="3:31" ht="3" customHeight="1">
      <c r="C20" s="48"/>
      <c r="D20" s="49"/>
      <c r="E20" s="50"/>
      <c r="F20" s="51"/>
      <c r="G20" s="50"/>
      <c r="H20" s="50"/>
      <c r="I20" s="50"/>
      <c r="J20" s="52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2"/>
      <c r="W20" s="50"/>
      <c r="X20" s="49"/>
      <c r="Y20" s="50"/>
      <c r="Z20" s="50"/>
      <c r="AA20" s="50"/>
      <c r="AB20" s="50"/>
      <c r="AC20" s="50"/>
      <c r="AD20" s="50"/>
      <c r="AE20" s="53"/>
    </row>
    <row r="21" spans="3:31" ht="15.75" customHeight="1">
      <c r="C21" s="48"/>
      <c r="D21" s="54" t="s">
        <v>104</v>
      </c>
      <c r="E21" s="230" t="s">
        <v>104</v>
      </c>
      <c r="F21" s="231"/>
      <c r="G21" s="231"/>
      <c r="H21" s="232"/>
      <c r="I21" s="230" t="s">
        <v>105</v>
      </c>
      <c r="J21" s="233"/>
      <c r="K21" s="50"/>
      <c r="L21" s="50"/>
      <c r="M21" s="265" t="s">
        <v>104</v>
      </c>
      <c r="N21" s="231"/>
      <c r="O21" s="231"/>
      <c r="P21" s="232"/>
      <c r="Q21" s="230" t="s">
        <v>104</v>
      </c>
      <c r="R21" s="231"/>
      <c r="S21" s="231"/>
      <c r="T21" s="232"/>
      <c r="U21" s="230" t="s">
        <v>106</v>
      </c>
      <c r="V21" s="233"/>
      <c r="W21" s="50"/>
      <c r="X21" s="265" t="s">
        <v>104</v>
      </c>
      <c r="Y21" s="231"/>
      <c r="Z21" s="231"/>
      <c r="AA21" s="232"/>
      <c r="AB21" s="230" t="s">
        <v>104</v>
      </c>
      <c r="AC21" s="231"/>
      <c r="AD21" s="232"/>
      <c r="AE21" s="55" t="s">
        <v>106</v>
      </c>
    </row>
    <row r="22" spans="3:31" ht="3" customHeight="1">
      <c r="C22" s="56"/>
      <c r="D22" s="57"/>
      <c r="E22" s="58"/>
      <c r="F22" s="58"/>
      <c r="G22" s="58"/>
      <c r="H22" s="58"/>
      <c r="I22" s="58"/>
      <c r="J22" s="53"/>
      <c r="K22" s="58"/>
      <c r="L22" s="58"/>
      <c r="M22" s="59"/>
      <c r="N22" s="58"/>
      <c r="O22" s="58"/>
      <c r="P22" s="58"/>
      <c r="Q22" s="58"/>
      <c r="R22" s="58"/>
      <c r="S22" s="58"/>
      <c r="T22" s="58"/>
      <c r="U22" s="58"/>
      <c r="V22" s="53"/>
      <c r="W22" s="58"/>
      <c r="X22" s="59"/>
      <c r="Y22" s="58"/>
      <c r="Z22" s="58"/>
      <c r="AA22" s="58"/>
      <c r="AB22" s="58"/>
      <c r="AC22" s="58"/>
      <c r="AD22" s="58"/>
      <c r="AE22" s="53"/>
    </row>
    <row r="23" spans="3:31" ht="15.75" customHeight="1">
      <c r="C23" s="56"/>
      <c r="D23" s="85" t="str">
        <f>REPT(Y33,1)</f>
        <v>Чинахов</v>
      </c>
      <c r="E23" s="268" t="str">
        <f>REPT(Y43,1)</f>
        <v>0</v>
      </c>
      <c r="F23" s="269"/>
      <c r="G23" s="269"/>
      <c r="H23" s="270"/>
      <c r="I23" s="266"/>
      <c r="J23" s="267"/>
      <c r="K23" s="50"/>
      <c r="L23" s="50"/>
      <c r="M23" s="271" t="str">
        <f>REPT(Y43,1)</f>
        <v>0</v>
      </c>
      <c r="N23" s="269"/>
      <c r="O23" s="269"/>
      <c r="P23" s="270"/>
      <c r="Q23" s="268" t="str">
        <f>REPT(Y39,1)</f>
        <v>Виноградов </v>
      </c>
      <c r="R23" s="269"/>
      <c r="S23" s="269"/>
      <c r="T23" s="270"/>
      <c r="U23" s="266"/>
      <c r="V23" s="267"/>
      <c r="W23" s="58"/>
      <c r="X23" s="261" t="str">
        <f>REPT(Y35,1)</f>
        <v>Козлов</v>
      </c>
      <c r="Y23" s="259"/>
      <c r="Z23" s="259"/>
      <c r="AA23" s="260"/>
      <c r="AB23" s="258" t="str">
        <f>REPT(Y43,1)</f>
        <v>0</v>
      </c>
      <c r="AC23" s="259"/>
      <c r="AD23" s="260"/>
      <c r="AE23" s="60"/>
    </row>
    <row r="24" spans="3:31" ht="3" customHeight="1">
      <c r="C24" s="56"/>
      <c r="D24" s="61"/>
      <c r="E24" s="62"/>
      <c r="F24" s="62"/>
      <c r="G24" s="62"/>
      <c r="H24" s="62"/>
      <c r="I24" s="63"/>
      <c r="J24" s="64"/>
      <c r="K24" s="50"/>
      <c r="L24" s="50"/>
      <c r="M24" s="65"/>
      <c r="N24" s="62"/>
      <c r="O24" s="62"/>
      <c r="P24" s="62"/>
      <c r="Q24" s="62"/>
      <c r="R24" s="62"/>
      <c r="S24" s="62"/>
      <c r="T24" s="62"/>
      <c r="U24" s="63"/>
      <c r="V24" s="64"/>
      <c r="W24" s="58"/>
      <c r="X24" s="66"/>
      <c r="Y24" s="67"/>
      <c r="Z24" s="67"/>
      <c r="AA24" s="67"/>
      <c r="AB24" s="67"/>
      <c r="AC24" s="67"/>
      <c r="AD24" s="67"/>
      <c r="AE24" s="68"/>
    </row>
    <row r="25" spans="3:31" ht="15.75" customHeight="1">
      <c r="C25" s="56"/>
      <c r="D25" s="85" t="str">
        <f>REPT(Y35,1)</f>
        <v>Козлов</v>
      </c>
      <c r="E25" s="268" t="str">
        <f>REPT(Y41,1)</f>
        <v>Хестанов</v>
      </c>
      <c r="F25" s="269"/>
      <c r="G25" s="269"/>
      <c r="H25" s="270"/>
      <c r="I25" s="266">
        <v>3</v>
      </c>
      <c r="J25" s="267"/>
      <c r="K25" s="50"/>
      <c r="L25" s="50"/>
      <c r="M25" s="271" t="str">
        <f>REPT(Y41,1)</f>
        <v>Хестанов</v>
      </c>
      <c r="N25" s="269"/>
      <c r="O25" s="269"/>
      <c r="P25" s="270"/>
      <c r="Q25" s="268" t="str">
        <f>REPT(Y37,1)</f>
        <v>Кузнецов </v>
      </c>
      <c r="R25" s="269"/>
      <c r="S25" s="269"/>
      <c r="T25" s="270"/>
      <c r="U25" s="266">
        <v>4</v>
      </c>
      <c r="V25" s="267"/>
      <c r="W25" s="58"/>
      <c r="X25" s="261" t="str">
        <f>REPT(Y37,1)</f>
        <v>Кузнецов </v>
      </c>
      <c r="Y25" s="259"/>
      <c r="Z25" s="259"/>
      <c r="AA25" s="260"/>
      <c r="AB25" s="258" t="str">
        <f>REPT(Y33,1)</f>
        <v>Чинахов</v>
      </c>
      <c r="AC25" s="259"/>
      <c r="AD25" s="260"/>
      <c r="AE25" s="60">
        <v>9</v>
      </c>
    </row>
    <row r="26" spans="3:31" ht="3" customHeight="1">
      <c r="C26" s="56"/>
      <c r="D26" s="61"/>
      <c r="E26" s="62"/>
      <c r="F26" s="62"/>
      <c r="G26" s="62"/>
      <c r="H26" s="62"/>
      <c r="I26" s="63"/>
      <c r="J26" s="64"/>
      <c r="K26" s="50"/>
      <c r="L26" s="50"/>
      <c r="M26" s="65"/>
      <c r="N26" s="62"/>
      <c r="O26" s="62"/>
      <c r="P26" s="62"/>
      <c r="Q26" s="62"/>
      <c r="R26" s="62"/>
      <c r="S26" s="62"/>
      <c r="T26" s="62"/>
      <c r="U26" s="63"/>
      <c r="V26" s="64"/>
      <c r="W26" s="58"/>
      <c r="X26" s="66"/>
      <c r="Y26" s="67"/>
      <c r="Z26" s="67"/>
      <c r="AA26" s="67"/>
      <c r="AB26" s="67"/>
      <c r="AC26" s="67"/>
      <c r="AD26" s="67"/>
      <c r="AE26" s="68">
        <v>1</v>
      </c>
    </row>
    <row r="27" spans="3:31" ht="15.75" customHeight="1" thickBot="1">
      <c r="C27" s="56"/>
      <c r="D27" s="69" t="str">
        <f>REPT(Y37,1)</f>
        <v>Кузнецов </v>
      </c>
      <c r="E27" s="234" t="str">
        <f>REPT(Y39,1)</f>
        <v>Виноградов </v>
      </c>
      <c r="F27" s="235"/>
      <c r="G27" s="235"/>
      <c r="H27" s="236"/>
      <c r="I27" s="263">
        <v>4</v>
      </c>
      <c r="J27" s="264"/>
      <c r="K27" s="50"/>
      <c r="L27" s="50"/>
      <c r="M27" s="272" t="str">
        <f>REPT(Y33,1)</f>
        <v>Чинахов</v>
      </c>
      <c r="N27" s="235"/>
      <c r="O27" s="235"/>
      <c r="P27" s="236"/>
      <c r="Q27" s="234" t="str">
        <f>REPT(Y35,1)</f>
        <v>Козлов</v>
      </c>
      <c r="R27" s="235"/>
      <c r="S27" s="235"/>
      <c r="T27" s="236"/>
      <c r="U27" s="263">
        <v>3</v>
      </c>
      <c r="V27" s="264"/>
      <c r="W27" s="58"/>
      <c r="X27" s="262" t="str">
        <f>REPT(Y39,1)</f>
        <v>Виноградов </v>
      </c>
      <c r="Y27" s="238"/>
      <c r="Z27" s="238"/>
      <c r="AA27" s="239"/>
      <c r="AB27" s="237" t="str">
        <f>REPT(Y41,1)</f>
        <v>Хестанов</v>
      </c>
      <c r="AC27" s="238"/>
      <c r="AD27" s="239"/>
      <c r="AE27" s="70">
        <v>10</v>
      </c>
    </row>
    <row r="28" spans="3:31" ht="3" customHeight="1" thickBot="1">
      <c r="C28" s="56"/>
      <c r="D28" s="71"/>
      <c r="E28" s="7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8"/>
      <c r="X28" s="58"/>
      <c r="Y28" s="58"/>
      <c r="Z28" s="58"/>
      <c r="AA28" s="58"/>
      <c r="AB28" s="58"/>
      <c r="AC28" s="58"/>
      <c r="AD28" s="58"/>
      <c r="AE28" s="58"/>
    </row>
    <row r="29" spans="3:33" ht="15.75" customHeight="1" thickBot="1">
      <c r="C29" s="56"/>
      <c r="D29" s="7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0"/>
      <c r="V29" s="50"/>
      <c r="W29" s="58"/>
      <c r="X29" s="306" t="s">
        <v>107</v>
      </c>
      <c r="Y29" s="307"/>
      <c r="Z29" s="307"/>
      <c r="AA29" s="307"/>
      <c r="AB29" s="307"/>
      <c r="AC29" s="307"/>
      <c r="AD29" s="307"/>
      <c r="AE29" s="307"/>
      <c r="AF29" s="307"/>
      <c r="AG29" s="308"/>
    </row>
    <row r="30" spans="3:31" ht="3" customHeight="1" thickBot="1">
      <c r="C30" s="56"/>
      <c r="D30" s="7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0"/>
      <c r="V30" s="50"/>
      <c r="W30" s="58"/>
      <c r="X30" s="58"/>
      <c r="Y30" s="58"/>
      <c r="Z30" s="58"/>
      <c r="AA30" s="58"/>
      <c r="AB30" s="58"/>
      <c r="AC30" s="58"/>
      <c r="AD30" s="58"/>
      <c r="AE30" s="58"/>
    </row>
    <row r="31" spans="4:33" ht="15.75" customHeight="1">
      <c r="D31" s="275" t="s">
        <v>102</v>
      </c>
      <c r="E31" s="276"/>
      <c r="F31" s="276"/>
      <c r="G31" s="276"/>
      <c r="H31" s="276"/>
      <c r="I31" s="276"/>
      <c r="J31" s="277"/>
      <c r="K31" s="51"/>
      <c r="L31" s="51"/>
      <c r="M31" s="278" t="s">
        <v>103</v>
      </c>
      <c r="N31" s="279"/>
      <c r="O31" s="279"/>
      <c r="P31" s="279"/>
      <c r="Q31" s="279"/>
      <c r="R31" s="279"/>
      <c r="S31" s="279"/>
      <c r="T31" s="279"/>
      <c r="U31" s="279"/>
      <c r="V31" s="280"/>
      <c r="W31" s="58"/>
      <c r="X31" s="73" t="s">
        <v>108</v>
      </c>
      <c r="Y31" s="281" t="s">
        <v>109</v>
      </c>
      <c r="Z31" s="282"/>
      <c r="AA31" s="282"/>
      <c r="AB31" s="282" t="s">
        <v>40</v>
      </c>
      <c r="AC31" s="298"/>
      <c r="AD31" s="281" t="s">
        <v>110</v>
      </c>
      <c r="AE31" s="282"/>
      <c r="AF31" s="282"/>
      <c r="AG31" s="292"/>
    </row>
    <row r="32" spans="4:33" ht="3" customHeight="1">
      <c r="D32" s="57"/>
      <c r="E32" s="51"/>
      <c r="F32" s="51"/>
      <c r="G32" s="51"/>
      <c r="H32" s="51"/>
      <c r="I32" s="51"/>
      <c r="J32" s="74"/>
      <c r="K32" s="51"/>
      <c r="L32" s="51"/>
      <c r="M32" s="75"/>
      <c r="N32" s="51"/>
      <c r="O32" s="51"/>
      <c r="P32" s="51"/>
      <c r="Q32" s="51"/>
      <c r="R32" s="51"/>
      <c r="S32" s="51"/>
      <c r="T32" s="50"/>
      <c r="U32" s="50"/>
      <c r="V32" s="52"/>
      <c r="W32" s="58"/>
      <c r="X32" s="59"/>
      <c r="Y32" s="76"/>
      <c r="Z32" s="76"/>
      <c r="AA32" s="76"/>
      <c r="AB32" s="76"/>
      <c r="AC32" s="76"/>
      <c r="AD32" s="76"/>
      <c r="AE32" s="76"/>
      <c r="AF32" s="77"/>
      <c r="AG32" s="78"/>
    </row>
    <row r="33" spans="4:33" ht="15.75" customHeight="1">
      <c r="D33" s="79" t="s">
        <v>3</v>
      </c>
      <c r="E33" s="285" t="s">
        <v>3</v>
      </c>
      <c r="F33" s="286"/>
      <c r="G33" s="286"/>
      <c r="H33" s="287"/>
      <c r="I33" s="285" t="s">
        <v>4</v>
      </c>
      <c r="J33" s="288"/>
      <c r="K33" s="51"/>
      <c r="L33" s="51"/>
      <c r="M33" s="309" t="s">
        <v>3</v>
      </c>
      <c r="N33" s="286"/>
      <c r="O33" s="286"/>
      <c r="P33" s="287"/>
      <c r="Q33" s="285" t="s">
        <v>3</v>
      </c>
      <c r="R33" s="286"/>
      <c r="S33" s="286"/>
      <c r="T33" s="287"/>
      <c r="U33" s="230" t="s">
        <v>4</v>
      </c>
      <c r="V33" s="233"/>
      <c r="W33" s="58"/>
      <c r="X33" s="80">
        <v>1</v>
      </c>
      <c r="Y33" s="283" t="str">
        <f>INDEX(Регистрация!$C$9:$C$104,MATCH("2A",Регистрация!$F$9:$F$104,0))</f>
        <v>Чинахов</v>
      </c>
      <c r="Z33" s="284"/>
      <c r="AA33" s="284"/>
      <c r="AB33" s="284" t="str">
        <f>INDEX(Регистрация!$D$9:$D$104,MATCH("2A",Регистрация!$F$9:$F$104,0))</f>
        <v>Руслан</v>
      </c>
      <c r="AC33" s="284"/>
      <c r="AD33" s="290" t="str">
        <f>INDEX(Регистрация!$E$9:$E$104,MATCH("2A",Регистрация!$F$9:$F$104,0))</f>
        <v>Москва</v>
      </c>
      <c r="AE33" s="284"/>
      <c r="AF33" s="284"/>
      <c r="AG33" s="291"/>
    </row>
    <row r="34" spans="4:33" ht="3" customHeight="1">
      <c r="D34" s="57"/>
      <c r="E34" s="71"/>
      <c r="F34" s="71"/>
      <c r="G34" s="71"/>
      <c r="H34" s="71"/>
      <c r="I34" s="71"/>
      <c r="J34" s="81"/>
      <c r="K34" s="82"/>
      <c r="L34" s="82"/>
      <c r="M34" s="57"/>
      <c r="N34" s="71"/>
      <c r="O34" s="71"/>
      <c r="P34" s="71"/>
      <c r="Q34" s="71"/>
      <c r="R34" s="71"/>
      <c r="S34" s="71"/>
      <c r="T34" s="58"/>
      <c r="U34" s="58"/>
      <c r="V34" s="53"/>
      <c r="W34" s="58"/>
      <c r="X34" s="59"/>
      <c r="Y34" s="83"/>
      <c r="Z34" s="83"/>
      <c r="AA34" s="83"/>
      <c r="AB34" s="83"/>
      <c r="AC34" s="83"/>
      <c r="AD34" s="83"/>
      <c r="AE34" s="83"/>
      <c r="AF34" s="83"/>
      <c r="AG34" s="84"/>
    </row>
    <row r="35" spans="4:33" ht="15.75" customHeight="1">
      <c r="D35" s="85" t="str">
        <f>REPT(Y43,1)</f>
        <v>0</v>
      </c>
      <c r="E35" s="258" t="str">
        <f>REPT(Y41,1)</f>
        <v>Хестанов</v>
      </c>
      <c r="F35" s="259"/>
      <c r="G35" s="259"/>
      <c r="H35" s="260"/>
      <c r="I35" s="254"/>
      <c r="J35" s="255"/>
      <c r="K35" s="82"/>
      <c r="L35" s="82"/>
      <c r="M35" s="261" t="str">
        <f>REPT(Y37,1)</f>
        <v>Кузнецов </v>
      </c>
      <c r="N35" s="259"/>
      <c r="O35" s="259"/>
      <c r="P35" s="260"/>
      <c r="Q35" s="258" t="str">
        <f>REPT(Y43,1)</f>
        <v>0</v>
      </c>
      <c r="R35" s="259"/>
      <c r="S35" s="259"/>
      <c r="T35" s="260"/>
      <c r="U35" s="254"/>
      <c r="V35" s="255"/>
      <c r="W35" s="58"/>
      <c r="X35" s="80">
        <v>2</v>
      </c>
      <c r="Y35" s="283" t="str">
        <f>INDEX(Регистрация!$C$9:$C$104,MATCH("2B",Регистрация!$F$9:$F$104,0))</f>
        <v>Козлов</v>
      </c>
      <c r="Z35" s="284"/>
      <c r="AA35" s="284"/>
      <c r="AB35" s="284" t="str">
        <f>INDEX(Регистрация!$D$9:$D$104,MATCH("2B",Регистрация!$F$9:$F$104,0))</f>
        <v>Лев</v>
      </c>
      <c r="AC35" s="284"/>
      <c r="AD35" s="290" t="str">
        <f>INDEX(Регистрация!$E$9:$E$104,MATCH("2B",Регистрация!$F$9:$F$104,0))</f>
        <v>Минск</v>
      </c>
      <c r="AE35" s="284"/>
      <c r="AF35" s="284"/>
      <c r="AG35" s="291"/>
    </row>
    <row r="36" spans="4:33" ht="3" customHeight="1">
      <c r="D36" s="61"/>
      <c r="E36" s="86"/>
      <c r="F36" s="86"/>
      <c r="G36" s="86"/>
      <c r="H36" s="86"/>
      <c r="I36" s="87"/>
      <c r="J36" s="88"/>
      <c r="K36" s="82"/>
      <c r="L36" s="82"/>
      <c r="M36" s="61"/>
      <c r="N36" s="86"/>
      <c r="O36" s="86"/>
      <c r="P36" s="86"/>
      <c r="Q36" s="86"/>
      <c r="R36" s="86"/>
      <c r="S36" s="86"/>
      <c r="T36" s="86"/>
      <c r="U36" s="87"/>
      <c r="V36" s="88"/>
      <c r="W36" s="82"/>
      <c r="X36" s="57"/>
      <c r="Y36" s="89"/>
      <c r="Z36" s="89"/>
      <c r="AA36" s="89"/>
      <c r="AB36" s="89"/>
      <c r="AC36" s="89"/>
      <c r="AD36" s="89"/>
      <c r="AE36" s="89"/>
      <c r="AF36" s="89"/>
      <c r="AG36" s="90"/>
    </row>
    <row r="37" spans="4:33" ht="15.75" customHeight="1">
      <c r="D37" s="85" t="str">
        <f>REPT(Y33,1)</f>
        <v>Чинахов</v>
      </c>
      <c r="E37" s="258" t="str">
        <f>REPT(Y39,1)</f>
        <v>Виноградов </v>
      </c>
      <c r="F37" s="259"/>
      <c r="G37" s="259"/>
      <c r="H37" s="260"/>
      <c r="I37" s="254"/>
      <c r="J37" s="255"/>
      <c r="K37" s="82"/>
      <c r="L37" s="82"/>
      <c r="M37" s="261" t="str">
        <f>REPT(Y39,1)</f>
        <v>Виноградов </v>
      </c>
      <c r="N37" s="259"/>
      <c r="O37" s="259"/>
      <c r="P37" s="260"/>
      <c r="Q37" s="258" t="str">
        <f>REPT(Y35,1)</f>
        <v>Козлов</v>
      </c>
      <c r="R37" s="259"/>
      <c r="S37" s="259"/>
      <c r="T37" s="260"/>
      <c r="U37" s="254"/>
      <c r="V37" s="255"/>
      <c r="W37" s="82"/>
      <c r="X37" s="80">
        <v>3</v>
      </c>
      <c r="Y37" s="273" t="str">
        <f>INDEX(Регистрация!$C$9:$C$104,MATCH("2C",Регистрация!$F$9:$F$104,0))</f>
        <v>Кузнецов </v>
      </c>
      <c r="Z37" s="274"/>
      <c r="AA37" s="274"/>
      <c r="AB37" s="274" t="str">
        <f>INDEX(Регистрация!$D$9:$D$104,MATCH("2C",Регистрация!$F$9:$F$104,0))</f>
        <v>Александр</v>
      </c>
      <c r="AC37" s="274"/>
      <c r="AD37" s="293" t="str">
        <f>INDEX(Регистрация!$E$9:$E$104,MATCH("2C",Регистрация!$F$9:$F$104,0))</f>
        <v>Череповецк</v>
      </c>
      <c r="AE37" s="274"/>
      <c r="AF37" s="274"/>
      <c r="AG37" s="294"/>
    </row>
    <row r="38" spans="4:33" ht="3" customHeight="1">
      <c r="D38" s="61"/>
      <c r="E38" s="86"/>
      <c r="F38" s="86"/>
      <c r="G38" s="86"/>
      <c r="H38" s="86"/>
      <c r="I38" s="87"/>
      <c r="J38" s="88"/>
      <c r="K38" s="82"/>
      <c r="L38" s="82"/>
      <c r="M38" s="61"/>
      <c r="N38" s="86"/>
      <c r="O38" s="86"/>
      <c r="P38" s="86"/>
      <c r="Q38" s="86"/>
      <c r="R38" s="86"/>
      <c r="S38" s="86"/>
      <c r="T38" s="86"/>
      <c r="U38" s="87"/>
      <c r="V38" s="88"/>
      <c r="W38" s="82"/>
      <c r="X38" s="57"/>
      <c r="Y38" s="89"/>
      <c r="Z38" s="89"/>
      <c r="AA38" s="89"/>
      <c r="AB38" s="89"/>
      <c r="AC38" s="89"/>
      <c r="AD38" s="89"/>
      <c r="AE38" s="89"/>
      <c r="AF38" s="89"/>
      <c r="AG38" s="90"/>
    </row>
    <row r="39" spans="4:33" ht="15.75" customHeight="1" thickBot="1">
      <c r="D39" s="69" t="str">
        <f>REPT(Y35,1)</f>
        <v>Козлов</v>
      </c>
      <c r="E39" s="237" t="str">
        <f>REPT(Y37,1)</f>
        <v>Кузнецов </v>
      </c>
      <c r="F39" s="238"/>
      <c r="G39" s="238"/>
      <c r="H39" s="239"/>
      <c r="I39" s="256">
        <v>9</v>
      </c>
      <c r="J39" s="257"/>
      <c r="K39" s="82"/>
      <c r="L39" s="82"/>
      <c r="M39" s="262" t="str">
        <f>REPT(Y33,1)</f>
        <v>Чинахов</v>
      </c>
      <c r="N39" s="238"/>
      <c r="O39" s="238"/>
      <c r="P39" s="239"/>
      <c r="Q39" s="237" t="str">
        <f>REPT(Y41,1)</f>
        <v>Хестанов</v>
      </c>
      <c r="R39" s="238"/>
      <c r="S39" s="238"/>
      <c r="T39" s="239"/>
      <c r="U39" s="256"/>
      <c r="V39" s="257"/>
      <c r="W39" s="82"/>
      <c r="X39" s="80">
        <v>4</v>
      </c>
      <c r="Y39" s="273" t="str">
        <f>INDEX(Регистрация!$C$9:$C$104,MATCH("2D",Регистрация!$F$9:$F$104,0))</f>
        <v>Виноградов </v>
      </c>
      <c r="Z39" s="274"/>
      <c r="AA39" s="274"/>
      <c r="AB39" s="274" t="str">
        <f>INDEX(Регистрация!$D$9:$D$104,MATCH("2D",Регистрация!$F$9:$F$104,0))</f>
        <v>Никита</v>
      </c>
      <c r="AC39" s="274"/>
      <c r="AD39" s="293" t="str">
        <f>INDEX(Регистрация!$E$9:$E$104,MATCH("2D",Регистрация!$F$9:$F$104,0))</f>
        <v>Череповецк</v>
      </c>
      <c r="AE39" s="274"/>
      <c r="AF39" s="274"/>
      <c r="AG39" s="294"/>
    </row>
    <row r="40" spans="4:33" ht="3" customHeight="1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57"/>
      <c r="Y40" s="89">
        <v>5</v>
      </c>
      <c r="Z40" s="89"/>
      <c r="AA40" s="89"/>
      <c r="AB40" s="89"/>
      <c r="AC40" s="89"/>
      <c r="AD40" s="89"/>
      <c r="AE40" s="89"/>
      <c r="AF40" s="89"/>
      <c r="AG40" s="90"/>
    </row>
    <row r="41" spans="24:33" ht="15.75" customHeight="1" thickBot="1">
      <c r="X41" s="80">
        <v>5</v>
      </c>
      <c r="Y41" s="273" t="str">
        <f>INDEX(Регистрация!$C$9:$C$104,MATCH("2E",Регистрация!$F$9:$F$104,0))</f>
        <v>Хестанов</v>
      </c>
      <c r="Z41" s="274"/>
      <c r="AA41" s="274"/>
      <c r="AB41" s="274" t="str">
        <f>INDEX(Регистрация!$D$9:$D$104,MATCH("2E",Регистрация!$F$9:$F$104,0))</f>
        <v>Алан</v>
      </c>
      <c r="AC41" s="274"/>
      <c r="AD41" s="293" t="str">
        <f>INDEX(Регистрация!$E$9:$E$104,MATCH("2E",Регистрация!$F$9:$F$104,0))</f>
        <v>Москва</v>
      </c>
      <c r="AE41" s="274"/>
      <c r="AF41" s="274"/>
      <c r="AG41" s="294"/>
    </row>
    <row r="42" spans="5:33" ht="3" customHeight="1">
      <c r="E42" s="240" t="s">
        <v>111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X42" s="57"/>
      <c r="Y42" s="89"/>
      <c r="Z42" s="89"/>
      <c r="AA42" s="89"/>
      <c r="AB42" s="89"/>
      <c r="AC42" s="89"/>
      <c r="AD42" s="89"/>
      <c r="AE42" s="89"/>
      <c r="AF42" s="89"/>
      <c r="AG42" s="90"/>
    </row>
    <row r="43" spans="5:33" ht="15.75" customHeight="1" thickBot="1">
      <c r="E43" s="243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X43" s="91">
        <v>6</v>
      </c>
      <c r="Y43" s="273">
        <f>INDEX(Регистрация!$C$9:$C$104,MATCH("2F",Регистрация!$F$9:$F$104,0))</f>
        <v>0</v>
      </c>
      <c r="Z43" s="274"/>
      <c r="AA43" s="274"/>
      <c r="AB43" s="274">
        <f>INDEX(Регистрация!$D$9:$D$104,MATCH("2F",Регистрация!$F$9:$F$104,0))</f>
        <v>0</v>
      </c>
      <c r="AC43" s="274"/>
      <c r="AD43" s="293">
        <f>INDEX(Регистрация!$E$9:$E$104,MATCH("2F",Регистрация!$F$9:$F$104,0))</f>
        <v>0</v>
      </c>
      <c r="AE43" s="274"/>
      <c r="AF43" s="274"/>
      <c r="AG43" s="294"/>
    </row>
    <row r="44" spans="5:20" ht="15" customHeight="1">
      <c r="E44" s="312">
        <v>1</v>
      </c>
      <c r="F44" s="313"/>
      <c r="G44" s="225" t="s">
        <v>155</v>
      </c>
      <c r="H44" s="226"/>
      <c r="I44" s="226"/>
      <c r="J44" s="226"/>
      <c r="K44" s="226"/>
      <c r="L44" s="226"/>
      <c r="M44" s="226"/>
      <c r="N44" s="226"/>
      <c r="O44" s="226"/>
      <c r="P44" s="226"/>
      <c r="Q44" s="225"/>
      <c r="R44" s="226"/>
      <c r="S44" s="226"/>
      <c r="T44" s="310"/>
    </row>
    <row r="45" spans="5:20" ht="15" customHeight="1" thickBot="1">
      <c r="E45" s="314">
        <v>2</v>
      </c>
      <c r="F45" s="315"/>
      <c r="G45" s="227" t="s">
        <v>174</v>
      </c>
      <c r="H45" s="228"/>
      <c r="I45" s="228"/>
      <c r="J45" s="228"/>
      <c r="K45" s="228"/>
      <c r="L45" s="228"/>
      <c r="M45" s="228"/>
      <c r="N45" s="228"/>
      <c r="O45" s="228"/>
      <c r="P45" s="228"/>
      <c r="Q45" s="227"/>
      <c r="R45" s="228"/>
      <c r="S45" s="228"/>
      <c r="T45" s="311"/>
    </row>
    <row r="46" spans="5:20" ht="15" customHeight="1">
      <c r="E46" s="221"/>
      <c r="F46" s="221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5:20" ht="12.75"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</sheetData>
  <sheetProtection formatCells="0" formatColumns="0" formatRows="0" insertColumns="0" insertRows="0" insertHyperlinks="0" deleteColumns="0" deleteRows="0" sort="0" autoFilter="0" pivotTables="0"/>
  <mergeCells count="99">
    <mergeCell ref="J7:X7"/>
    <mergeCell ref="C10:D10"/>
    <mergeCell ref="E5:AB5"/>
    <mergeCell ref="Y10:AA10"/>
    <mergeCell ref="Q10:S10"/>
    <mergeCell ref="T10:V10"/>
    <mergeCell ref="E10:G10"/>
    <mergeCell ref="H10:J10"/>
    <mergeCell ref="K10:M10"/>
    <mergeCell ref="N10:P10"/>
    <mergeCell ref="E37:H37"/>
    <mergeCell ref="I37:J37"/>
    <mergeCell ref="M37:P37"/>
    <mergeCell ref="Q37:T37"/>
    <mergeCell ref="E39:H39"/>
    <mergeCell ref="I39:J39"/>
    <mergeCell ref="M39:P39"/>
    <mergeCell ref="Q39:T39"/>
    <mergeCell ref="M35:P35"/>
    <mergeCell ref="Q35:T35"/>
    <mergeCell ref="U35:V35"/>
    <mergeCell ref="U37:V37"/>
    <mergeCell ref="AB21:AD21"/>
    <mergeCell ref="U23:V23"/>
    <mergeCell ref="X23:AA23"/>
    <mergeCell ref="M33:P33"/>
    <mergeCell ref="Q33:T33"/>
    <mergeCell ref="U33:V33"/>
    <mergeCell ref="M21:P21"/>
    <mergeCell ref="Q21:T21"/>
    <mergeCell ref="U21:V21"/>
    <mergeCell ref="X21:AA21"/>
    <mergeCell ref="E21:H21"/>
    <mergeCell ref="I21:J21"/>
    <mergeCell ref="AB23:AD23"/>
    <mergeCell ref="E25:H25"/>
    <mergeCell ref="I25:J25"/>
    <mergeCell ref="M25:P25"/>
    <mergeCell ref="Q25:T25"/>
    <mergeCell ref="U25:V25"/>
    <mergeCell ref="X25:AA25"/>
    <mergeCell ref="AB25:AD25"/>
    <mergeCell ref="E27:H27"/>
    <mergeCell ref="I27:J27"/>
    <mergeCell ref="M27:P27"/>
    <mergeCell ref="Q27:T27"/>
    <mergeCell ref="E23:H23"/>
    <mergeCell ref="I23:J23"/>
    <mergeCell ref="M23:P23"/>
    <mergeCell ref="Q23:T23"/>
    <mergeCell ref="Y43:AA43"/>
    <mergeCell ref="D31:J31"/>
    <mergeCell ref="M31:V31"/>
    <mergeCell ref="Y31:AA31"/>
    <mergeCell ref="Y33:AA33"/>
    <mergeCell ref="Y35:AA35"/>
    <mergeCell ref="E33:H33"/>
    <mergeCell ref="I33:J33"/>
    <mergeCell ref="E35:H35"/>
    <mergeCell ref="I35:J35"/>
    <mergeCell ref="AD43:AG43"/>
    <mergeCell ref="AB37:AC37"/>
    <mergeCell ref="AB39:AC39"/>
    <mergeCell ref="AB41:AC41"/>
    <mergeCell ref="AB43:AC43"/>
    <mergeCell ref="X27:AA27"/>
    <mergeCell ref="AB27:AD27"/>
    <mergeCell ref="U27:V27"/>
    <mergeCell ref="AD41:AG41"/>
    <mergeCell ref="Y41:AA41"/>
    <mergeCell ref="U39:V39"/>
    <mergeCell ref="AD39:AG39"/>
    <mergeCell ref="Y39:AA39"/>
    <mergeCell ref="AB33:AC33"/>
    <mergeCell ref="AB35:AC35"/>
    <mergeCell ref="A1:AG3"/>
    <mergeCell ref="AD33:AG33"/>
    <mergeCell ref="AD31:AG31"/>
    <mergeCell ref="AD37:AG37"/>
    <mergeCell ref="AD35:AG35"/>
    <mergeCell ref="Y37:AA37"/>
    <mergeCell ref="D19:J19"/>
    <mergeCell ref="M19:V19"/>
    <mergeCell ref="X19:AE19"/>
    <mergeCell ref="AB31:AC31"/>
    <mergeCell ref="G46:L46"/>
    <mergeCell ref="M44:P44"/>
    <mergeCell ref="M45:P45"/>
    <mergeCell ref="M46:P46"/>
    <mergeCell ref="X29:AG29"/>
    <mergeCell ref="Q44:T44"/>
    <mergeCell ref="Q45:T45"/>
    <mergeCell ref="Q46:T46"/>
    <mergeCell ref="E42:T43"/>
    <mergeCell ref="E44:F44"/>
    <mergeCell ref="E45:F45"/>
    <mergeCell ref="E46:F46"/>
    <mergeCell ref="G44:L44"/>
    <mergeCell ref="G45:L45"/>
  </mergeCells>
  <printOptions horizontalCentered="1" verticalCentered="1"/>
  <pageMargins left="0.2362204724409449" right="0.4724409448818898" top="0.31496062992125984" bottom="0.7480314960629921" header="0.15748031496062992" footer="0.5118110236220472"/>
  <pageSetup fitToHeight="1" fitToWidth="1" horizontalDpi="300" verticalDpi="300" orientation="landscape" paperSize="9" r:id="rId2"/>
  <headerFooter alignWithMargins="0">
    <oddHeader>&amp;CTabele Grupowe Grand Prix Polski w Pool Bilard</oddHeader>
    <oddFooter>&amp;L&amp;D&amp;COpracowanie i przygotowanie: Grzegorz Kedzierski&amp;R&amp;T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70" zoomScaleNormal="70" zoomScaleSheetLayoutView="75" workbookViewId="0" topLeftCell="A4">
      <selection activeCell="J7" sqref="J7:X7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4.8515625" style="0" customWidth="1"/>
    <col min="4" max="4" width="20.00390625" style="0" customWidth="1"/>
    <col min="5" max="5" width="6.7109375" style="0" customWidth="1"/>
    <col min="6" max="6" width="0.5625" style="0" customWidth="1"/>
    <col min="7" max="8" width="6.7109375" style="0" customWidth="1"/>
    <col min="9" max="9" width="0.5625" style="0" customWidth="1"/>
    <col min="10" max="11" width="6.7109375" style="0" customWidth="1"/>
    <col min="12" max="12" width="0.5625" style="0" customWidth="1"/>
    <col min="13" max="14" width="6.7109375" style="0" customWidth="1"/>
    <col min="15" max="15" width="0.5625" style="0" customWidth="1"/>
    <col min="16" max="17" width="6.7109375" style="0" customWidth="1"/>
    <col min="18" max="18" width="0.5625" style="0" customWidth="1"/>
    <col min="19" max="20" width="6.7109375" style="0" customWidth="1"/>
    <col min="21" max="21" width="0.5625" style="0" customWidth="1"/>
    <col min="22" max="22" width="6.7109375" style="0" customWidth="1"/>
    <col min="23" max="23" width="8.7109375" style="0" customWidth="1"/>
    <col min="24" max="24" width="7.28125" style="0" customWidth="1"/>
    <col min="25" max="25" width="6.7109375" style="0" customWidth="1"/>
    <col min="26" max="26" width="1.7109375" style="0" customWidth="1"/>
    <col min="27" max="27" width="6.7109375" style="0" customWidth="1"/>
    <col min="29" max="29" width="5.7109375" style="0" customWidth="1"/>
    <col min="30" max="30" width="6.57421875" style="0" customWidth="1"/>
    <col min="32" max="32" width="4.421875" style="0" customWidth="1"/>
    <col min="33" max="33" width="6.57421875" style="0" customWidth="1"/>
    <col min="34" max="34" width="3.421875" style="0" customWidth="1"/>
  </cols>
  <sheetData>
    <row r="1" spans="1:33" ht="3.75" customHeight="1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0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47.2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ht="1.5" customHeight="1"/>
    <row r="5" spans="5:28" ht="26.25">
      <c r="E5" s="248" t="s">
        <v>78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ht="1.5" customHeight="1"/>
    <row r="7" spans="10:24" ht="20.25">
      <c r="J7" s="305" t="s">
        <v>191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ht="72.75" customHeight="1">
      <c r="AF8" s="93"/>
    </row>
    <row r="9" ht="13.5" thickBot="1"/>
    <row r="10" spans="3:30" ht="24.75" customHeight="1">
      <c r="C10" s="246" t="s">
        <v>97</v>
      </c>
      <c r="D10" s="247"/>
      <c r="E10" s="222" t="str">
        <f>REPT(Y32,1)</f>
        <v>Фирсов </v>
      </c>
      <c r="F10" s="223"/>
      <c r="G10" s="224"/>
      <c r="H10" s="222" t="str">
        <f>REPT(Y34,1)</f>
        <v>Гончар</v>
      </c>
      <c r="I10" s="223"/>
      <c r="J10" s="224"/>
      <c r="K10" s="222" t="str">
        <f>REPT(Y36,1)</f>
        <v>Костин</v>
      </c>
      <c r="L10" s="223"/>
      <c r="M10" s="224"/>
      <c r="N10" s="222" t="str">
        <f>REPT(Y38,1)</f>
        <v>Лысанов</v>
      </c>
      <c r="O10" s="223"/>
      <c r="P10" s="224"/>
      <c r="Q10" s="222" t="str">
        <f>REPT(Y40,1)</f>
        <v>Печенкин</v>
      </c>
      <c r="R10" s="223"/>
      <c r="S10" s="224"/>
      <c r="T10" s="222" t="str">
        <f>REPT(Y42,1)</f>
        <v>0</v>
      </c>
      <c r="U10" s="223"/>
      <c r="V10" s="253"/>
      <c r="W10" s="1" t="s">
        <v>76</v>
      </c>
      <c r="X10" s="2" t="s">
        <v>77</v>
      </c>
      <c r="Y10" s="250" t="s">
        <v>90</v>
      </c>
      <c r="Z10" s="251"/>
      <c r="AA10" s="252"/>
      <c r="AB10" s="3" t="s">
        <v>88</v>
      </c>
      <c r="AC10" s="3" t="s">
        <v>89</v>
      </c>
      <c r="AD10" s="4" t="s">
        <v>0</v>
      </c>
    </row>
    <row r="11" spans="3:30" ht="24.75" customHeight="1">
      <c r="C11" s="5">
        <v>1</v>
      </c>
      <c r="D11" s="6" t="str">
        <f>REPT(Y32,1)</f>
        <v>Фирсов </v>
      </c>
      <c r="E11" s="7"/>
      <c r="F11" s="8" t="s">
        <v>1</v>
      </c>
      <c r="G11" s="9"/>
      <c r="H11" s="10">
        <v>7</v>
      </c>
      <c r="I11" s="11" t="s">
        <v>2</v>
      </c>
      <c r="J11" s="12">
        <v>3</v>
      </c>
      <c r="K11" s="13">
        <v>7</v>
      </c>
      <c r="L11" s="11" t="s">
        <v>2</v>
      </c>
      <c r="M11" s="13">
        <v>1</v>
      </c>
      <c r="N11" s="13">
        <v>7</v>
      </c>
      <c r="O11" s="11" t="s">
        <v>2</v>
      </c>
      <c r="P11" s="13">
        <v>1</v>
      </c>
      <c r="Q11" s="13">
        <v>2</v>
      </c>
      <c r="R11" s="11" t="s">
        <v>2</v>
      </c>
      <c r="S11" s="13">
        <v>7</v>
      </c>
      <c r="T11" s="13">
        <v>0</v>
      </c>
      <c r="U11" s="11" t="s">
        <v>2</v>
      </c>
      <c r="V11" s="14">
        <v>0</v>
      </c>
      <c r="W11" s="15">
        <v>3</v>
      </c>
      <c r="X11" s="16">
        <v>1</v>
      </c>
      <c r="Y11" s="16">
        <f>SUM(H11+K11+N11+Q11+T11)</f>
        <v>23</v>
      </c>
      <c r="Z11" s="11" t="s">
        <v>2</v>
      </c>
      <c r="AA11" s="17">
        <f>SUM(J11+M11+P11+S11+V11)</f>
        <v>12</v>
      </c>
      <c r="AB11" s="18">
        <f aca="true" t="shared" si="0" ref="AB11:AB16">SUM(Y11-AA11)</f>
        <v>11</v>
      </c>
      <c r="AC11" s="18"/>
      <c r="AD11" s="19"/>
    </row>
    <row r="12" spans="3:30" ht="24.75" customHeight="1">
      <c r="C12" s="20">
        <v>2</v>
      </c>
      <c r="D12" s="6" t="str">
        <f>REPT(Y34,1)</f>
        <v>Гончар</v>
      </c>
      <c r="E12" s="13">
        <v>3</v>
      </c>
      <c r="F12" s="21" t="s">
        <v>2</v>
      </c>
      <c r="G12" s="13">
        <v>7</v>
      </c>
      <c r="H12" s="22"/>
      <c r="I12" s="23" t="s">
        <v>1</v>
      </c>
      <c r="J12" s="24"/>
      <c r="K12" s="13">
        <v>5</v>
      </c>
      <c r="L12" s="11" t="s">
        <v>2</v>
      </c>
      <c r="M12" s="13">
        <v>7</v>
      </c>
      <c r="N12" s="13">
        <v>1</v>
      </c>
      <c r="O12" s="11" t="s">
        <v>2</v>
      </c>
      <c r="P12" s="13">
        <v>7</v>
      </c>
      <c r="Q12" s="13">
        <v>6</v>
      </c>
      <c r="R12" s="11" t="s">
        <v>2</v>
      </c>
      <c r="S12" s="13">
        <v>7</v>
      </c>
      <c r="T12" s="13">
        <v>0</v>
      </c>
      <c r="U12" s="11" t="s">
        <v>2</v>
      </c>
      <c r="V12" s="14">
        <v>0</v>
      </c>
      <c r="W12" s="15">
        <v>0</v>
      </c>
      <c r="X12" s="16">
        <v>4</v>
      </c>
      <c r="Y12" s="16">
        <f>SUM(E12+K12+N12+Q12+T12)</f>
        <v>15</v>
      </c>
      <c r="Z12" s="11" t="s">
        <v>2</v>
      </c>
      <c r="AA12" s="17">
        <f>SUM(G12+M12+P12+S12+V12)</f>
        <v>28</v>
      </c>
      <c r="AB12" s="18">
        <f t="shared" si="0"/>
        <v>-13</v>
      </c>
      <c r="AC12" s="18"/>
      <c r="AD12" s="19"/>
    </row>
    <row r="13" spans="3:30" ht="24.75" customHeight="1">
      <c r="C13" s="20">
        <v>3</v>
      </c>
      <c r="D13" s="6" t="str">
        <f>REPT(Y36,1)</f>
        <v>Костин</v>
      </c>
      <c r="E13" s="13">
        <v>1</v>
      </c>
      <c r="F13" s="21" t="s">
        <v>2</v>
      </c>
      <c r="G13" s="13">
        <v>7</v>
      </c>
      <c r="H13" s="13">
        <v>7</v>
      </c>
      <c r="I13" s="11" t="s">
        <v>2</v>
      </c>
      <c r="J13" s="13">
        <v>5</v>
      </c>
      <c r="K13" s="25"/>
      <c r="L13" s="8" t="s">
        <v>1</v>
      </c>
      <c r="M13" s="9"/>
      <c r="N13" s="13">
        <v>4</v>
      </c>
      <c r="O13" s="11" t="s">
        <v>2</v>
      </c>
      <c r="P13" s="13">
        <v>7</v>
      </c>
      <c r="Q13" s="13">
        <v>2</v>
      </c>
      <c r="R13" s="11" t="s">
        <v>2</v>
      </c>
      <c r="S13" s="13">
        <v>7</v>
      </c>
      <c r="T13" s="13">
        <v>0</v>
      </c>
      <c r="U13" s="11" t="s">
        <v>2</v>
      </c>
      <c r="V13" s="14">
        <v>0</v>
      </c>
      <c r="W13" s="15">
        <v>1</v>
      </c>
      <c r="X13" s="16">
        <v>3</v>
      </c>
      <c r="Y13" s="16">
        <f>SUM(E13+H13+N13+Q13+T13)</f>
        <v>14</v>
      </c>
      <c r="Z13" s="11" t="s">
        <v>2</v>
      </c>
      <c r="AA13" s="17">
        <f>SUM(G13+J13+P13+S13+V13)</f>
        <v>26</v>
      </c>
      <c r="AB13" s="18">
        <f t="shared" si="0"/>
        <v>-12</v>
      </c>
      <c r="AC13" s="18"/>
      <c r="AD13" s="19"/>
    </row>
    <row r="14" spans="3:30" ht="24.75" customHeight="1">
      <c r="C14" s="20">
        <v>4</v>
      </c>
      <c r="D14" s="6" t="str">
        <f>REPT(Y38,1)</f>
        <v>Лысанов</v>
      </c>
      <c r="E14" s="13">
        <v>1</v>
      </c>
      <c r="F14" s="21" t="s">
        <v>2</v>
      </c>
      <c r="G14" s="13">
        <v>7</v>
      </c>
      <c r="H14" s="13">
        <v>7</v>
      </c>
      <c r="I14" s="11" t="s">
        <v>2</v>
      </c>
      <c r="J14" s="13">
        <v>1</v>
      </c>
      <c r="K14" s="13">
        <v>7</v>
      </c>
      <c r="L14" s="11" t="s">
        <v>2</v>
      </c>
      <c r="M14" s="13">
        <v>4</v>
      </c>
      <c r="N14" s="25"/>
      <c r="O14" s="8" t="s">
        <v>1</v>
      </c>
      <c r="P14" s="9"/>
      <c r="Q14" s="13">
        <v>7</v>
      </c>
      <c r="R14" s="11" t="s">
        <v>2</v>
      </c>
      <c r="S14" s="13">
        <v>3</v>
      </c>
      <c r="T14" s="13">
        <v>0</v>
      </c>
      <c r="U14" s="11" t="s">
        <v>2</v>
      </c>
      <c r="V14" s="14">
        <v>0</v>
      </c>
      <c r="W14" s="15">
        <v>3</v>
      </c>
      <c r="X14" s="16">
        <v>1</v>
      </c>
      <c r="Y14" s="16">
        <f>SUM(E14+H14+K14+Q14+T14)</f>
        <v>22</v>
      </c>
      <c r="Z14" s="11" t="s">
        <v>2</v>
      </c>
      <c r="AA14" s="17">
        <f>SUM(G14+J14+M14+S14+V14)</f>
        <v>15</v>
      </c>
      <c r="AB14" s="18">
        <f t="shared" si="0"/>
        <v>7</v>
      </c>
      <c r="AC14" s="18"/>
      <c r="AD14" s="19"/>
    </row>
    <row r="15" spans="3:30" ht="24.75" customHeight="1">
      <c r="C15" s="20">
        <v>5</v>
      </c>
      <c r="D15" s="6" t="str">
        <f>REPT(Y40,1)</f>
        <v>Печенкин</v>
      </c>
      <c r="E15" s="13">
        <v>7</v>
      </c>
      <c r="F15" s="21" t="s">
        <v>2</v>
      </c>
      <c r="G15" s="13">
        <v>2</v>
      </c>
      <c r="H15" s="13">
        <v>7</v>
      </c>
      <c r="I15" s="11" t="s">
        <v>2</v>
      </c>
      <c r="J15" s="13">
        <v>6</v>
      </c>
      <c r="K15" s="13">
        <v>7</v>
      </c>
      <c r="L15" s="11" t="s">
        <v>2</v>
      </c>
      <c r="M15" s="13">
        <v>2</v>
      </c>
      <c r="N15" s="13">
        <v>3</v>
      </c>
      <c r="O15" s="11" t="s">
        <v>2</v>
      </c>
      <c r="P15" s="12">
        <v>7</v>
      </c>
      <c r="Q15" s="25"/>
      <c r="R15" s="8" t="s">
        <v>1</v>
      </c>
      <c r="S15" s="9"/>
      <c r="T15" s="13">
        <v>0</v>
      </c>
      <c r="U15" s="11" t="s">
        <v>2</v>
      </c>
      <c r="V15" s="14">
        <v>0</v>
      </c>
      <c r="W15" s="15">
        <v>3</v>
      </c>
      <c r="X15" s="16">
        <v>1</v>
      </c>
      <c r="Y15" s="16">
        <f>SUM(E15+H15+K15+N15+T15)</f>
        <v>24</v>
      </c>
      <c r="Z15" s="11" t="s">
        <v>2</v>
      </c>
      <c r="AA15" s="17">
        <f>SUM(G15+J15+M15+P15+V15)</f>
        <v>17</v>
      </c>
      <c r="AB15" s="18">
        <f t="shared" si="0"/>
        <v>7</v>
      </c>
      <c r="AC15" s="18"/>
      <c r="AD15" s="19"/>
    </row>
    <row r="16" spans="3:30" ht="24.75" customHeight="1" thickBot="1">
      <c r="C16" s="26">
        <v>6</v>
      </c>
      <c r="D16" s="27" t="str">
        <f>REPT(Y42,1)</f>
        <v>0</v>
      </c>
      <c r="E16" s="28">
        <v>0</v>
      </c>
      <c r="F16" s="29" t="s">
        <v>2</v>
      </c>
      <c r="G16" s="30">
        <v>0</v>
      </c>
      <c r="H16" s="28">
        <v>0</v>
      </c>
      <c r="I16" s="31" t="s">
        <v>2</v>
      </c>
      <c r="J16" s="30">
        <v>0</v>
      </c>
      <c r="K16" s="32">
        <v>0</v>
      </c>
      <c r="L16" s="31" t="s">
        <v>2</v>
      </c>
      <c r="M16" s="30">
        <v>0</v>
      </c>
      <c r="N16" s="32">
        <v>0</v>
      </c>
      <c r="O16" s="31" t="s">
        <v>2</v>
      </c>
      <c r="P16" s="30">
        <v>0</v>
      </c>
      <c r="Q16" s="32">
        <v>0</v>
      </c>
      <c r="R16" s="31" t="s">
        <v>2</v>
      </c>
      <c r="S16" s="30">
        <v>0</v>
      </c>
      <c r="T16" s="33"/>
      <c r="U16" s="34" t="s">
        <v>1</v>
      </c>
      <c r="V16" s="35"/>
      <c r="W16" s="36">
        <v>0</v>
      </c>
      <c r="X16" s="37">
        <v>0</v>
      </c>
      <c r="Y16" s="37">
        <f>SUM(E16+H16+K16+N16+Q16)</f>
        <v>0</v>
      </c>
      <c r="Z16" s="31" t="s">
        <v>2</v>
      </c>
      <c r="AA16" s="38">
        <f>SUM(G16+J16+M16+P16+S16)</f>
        <v>0</v>
      </c>
      <c r="AB16" s="39">
        <f t="shared" si="0"/>
        <v>0</v>
      </c>
      <c r="AC16" s="39"/>
      <c r="AD16" s="40"/>
    </row>
    <row r="17" spans="3:30" ht="24.75" customHeight="1">
      <c r="C17" s="41"/>
      <c r="D17" s="42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/>
      <c r="U17" s="46"/>
      <c r="V17" s="45"/>
      <c r="W17" s="43"/>
      <c r="X17" s="43"/>
      <c r="Y17" s="43"/>
      <c r="Z17" s="43"/>
      <c r="AA17" s="43"/>
      <c r="AB17" s="43"/>
      <c r="AC17" s="43"/>
      <c r="AD17" s="47"/>
    </row>
    <row r="18" spans="3:30" ht="2.25" customHeight="1">
      <c r="C18" s="41"/>
      <c r="D18" s="42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5"/>
      <c r="U18" s="46"/>
      <c r="V18" s="45"/>
      <c r="W18" s="43"/>
      <c r="X18" s="43"/>
      <c r="Y18" s="43"/>
      <c r="Z18" s="43"/>
      <c r="AA18" s="43"/>
      <c r="AB18" s="43"/>
      <c r="AC18" s="43"/>
      <c r="AD18" s="47"/>
    </row>
    <row r="19" spans="3:31" ht="3" customHeight="1" thickBot="1">
      <c r="C19" s="48"/>
      <c r="D19" s="7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0"/>
      <c r="U19" s="50"/>
      <c r="V19" s="50"/>
      <c r="W19" s="58"/>
      <c r="X19" s="58"/>
      <c r="Y19" s="58"/>
      <c r="Z19" s="58"/>
      <c r="AA19" s="58"/>
      <c r="AB19" s="58"/>
      <c r="AC19" s="58"/>
      <c r="AD19" s="58"/>
      <c r="AE19" s="58"/>
    </row>
    <row r="20" spans="3:33" ht="15.75" customHeight="1">
      <c r="C20" s="48"/>
      <c r="D20" s="275" t="s">
        <v>99</v>
      </c>
      <c r="E20" s="276"/>
      <c r="F20" s="276"/>
      <c r="G20" s="276"/>
      <c r="H20" s="276"/>
      <c r="I20" s="276"/>
      <c r="J20" s="277"/>
      <c r="K20" s="51"/>
      <c r="L20" s="51"/>
      <c r="M20" s="278" t="s">
        <v>100</v>
      </c>
      <c r="N20" s="279"/>
      <c r="O20" s="279"/>
      <c r="P20" s="279"/>
      <c r="Q20" s="279"/>
      <c r="R20" s="279"/>
      <c r="S20" s="279"/>
      <c r="T20" s="279"/>
      <c r="U20" s="279"/>
      <c r="V20" s="280"/>
      <c r="W20" s="58"/>
      <c r="X20" s="278" t="s">
        <v>101</v>
      </c>
      <c r="Y20" s="279"/>
      <c r="Z20" s="279"/>
      <c r="AA20" s="279"/>
      <c r="AB20" s="279"/>
      <c r="AC20" s="279"/>
      <c r="AD20" s="279"/>
      <c r="AE20" s="279"/>
      <c r="AF20" s="279"/>
      <c r="AG20" s="280"/>
    </row>
    <row r="21" spans="3:31" ht="3" customHeight="1">
      <c r="C21" s="56"/>
      <c r="D21" s="57"/>
      <c r="E21" s="58"/>
      <c r="F21" s="58"/>
      <c r="G21" s="58"/>
      <c r="H21" s="58"/>
      <c r="I21" s="58"/>
      <c r="J21" s="53"/>
      <c r="K21" s="58"/>
      <c r="L21" s="58"/>
      <c r="M21" s="59"/>
      <c r="N21" s="58"/>
      <c r="O21" s="58"/>
      <c r="P21" s="58"/>
      <c r="Q21" s="58"/>
      <c r="R21" s="58"/>
      <c r="S21" s="58"/>
      <c r="T21" s="58"/>
      <c r="U21" s="58"/>
      <c r="V21" s="53"/>
      <c r="W21" s="58"/>
      <c r="X21" s="59"/>
      <c r="Y21" s="58"/>
      <c r="Z21" s="58"/>
      <c r="AA21" s="58"/>
      <c r="AB21" s="58"/>
      <c r="AC21" s="58"/>
      <c r="AD21" s="58"/>
      <c r="AE21" s="53"/>
    </row>
    <row r="22" spans="3:33" ht="15.75" customHeight="1">
      <c r="C22" s="56"/>
      <c r="D22" s="85" t="str">
        <f>REPT(Y32,1)</f>
        <v>Фирсов </v>
      </c>
      <c r="E22" s="268" t="str">
        <f>REPT(Y42,1)</f>
        <v>0</v>
      </c>
      <c r="F22" s="269"/>
      <c r="G22" s="269"/>
      <c r="H22" s="270"/>
      <c r="I22" s="266"/>
      <c r="J22" s="267"/>
      <c r="K22" s="50"/>
      <c r="L22" s="50"/>
      <c r="M22" s="271" t="str">
        <f>REPT(Y42,1)</f>
        <v>0</v>
      </c>
      <c r="N22" s="269"/>
      <c r="O22" s="269"/>
      <c r="P22" s="270"/>
      <c r="Q22" s="268" t="str">
        <f>REPT(Y38,1)</f>
        <v>Лысанов</v>
      </c>
      <c r="R22" s="269"/>
      <c r="S22" s="269"/>
      <c r="T22" s="270"/>
      <c r="U22" s="266"/>
      <c r="V22" s="267"/>
      <c r="W22" s="58"/>
      <c r="X22" s="261" t="str">
        <f>REPT(Y34,1)</f>
        <v>Гончар</v>
      </c>
      <c r="Y22" s="259"/>
      <c r="Z22" s="259"/>
      <c r="AA22" s="260"/>
      <c r="AB22" s="258" t="str">
        <f>REPT(Y42,1)</f>
        <v>0</v>
      </c>
      <c r="AC22" s="259"/>
      <c r="AD22" s="260"/>
      <c r="AE22" s="60"/>
      <c r="AF22" s="196"/>
      <c r="AG22" s="196"/>
    </row>
    <row r="23" spans="3:33" ht="3" customHeight="1">
      <c r="C23" s="56"/>
      <c r="D23" s="61"/>
      <c r="E23" s="62"/>
      <c r="F23" s="62"/>
      <c r="G23" s="62"/>
      <c r="H23" s="62"/>
      <c r="I23" s="63"/>
      <c r="J23" s="64"/>
      <c r="K23" s="50"/>
      <c r="L23" s="50"/>
      <c r="M23" s="65"/>
      <c r="N23" s="62"/>
      <c r="O23" s="62"/>
      <c r="P23" s="62"/>
      <c r="Q23" s="62"/>
      <c r="R23" s="62"/>
      <c r="S23" s="62"/>
      <c r="T23" s="62"/>
      <c r="U23" s="63"/>
      <c r="V23" s="64"/>
      <c r="W23" s="58"/>
      <c r="X23" s="66"/>
      <c r="Y23" s="67"/>
      <c r="Z23" s="67"/>
      <c r="AA23" s="67"/>
      <c r="AB23" s="67"/>
      <c r="AC23" s="67"/>
      <c r="AD23" s="67"/>
      <c r="AE23" s="68"/>
      <c r="AF23" s="196"/>
      <c r="AG23" s="196"/>
    </row>
    <row r="24" spans="3:33" ht="15.75" customHeight="1">
      <c r="C24" s="56"/>
      <c r="D24" s="85" t="str">
        <f>REPT(Y34,1)</f>
        <v>Гончар</v>
      </c>
      <c r="E24" s="268" t="str">
        <f>REPT(Y40,1)</f>
        <v>Печенкин</v>
      </c>
      <c r="F24" s="269"/>
      <c r="G24" s="269"/>
      <c r="H24" s="270"/>
      <c r="I24" s="266">
        <v>5</v>
      </c>
      <c r="J24" s="267"/>
      <c r="K24" s="50"/>
      <c r="L24" s="50"/>
      <c r="M24" s="271" t="str">
        <f>REPT(Y40,1)</f>
        <v>Печенкин</v>
      </c>
      <c r="N24" s="269"/>
      <c r="O24" s="269"/>
      <c r="P24" s="270"/>
      <c r="Q24" s="268" t="str">
        <f>REPT(Y36,1)</f>
        <v>Костин</v>
      </c>
      <c r="R24" s="269"/>
      <c r="S24" s="269"/>
      <c r="T24" s="270"/>
      <c r="U24" s="266">
        <v>5</v>
      </c>
      <c r="V24" s="267"/>
      <c r="W24" s="58"/>
      <c r="X24" s="261" t="str">
        <f>REPT(Y36,1)</f>
        <v>Костин</v>
      </c>
      <c r="Y24" s="259"/>
      <c r="Z24" s="259"/>
      <c r="AA24" s="260"/>
      <c r="AB24" s="258" t="str">
        <f>REPT(Y32,1)</f>
        <v>Фирсов </v>
      </c>
      <c r="AC24" s="259"/>
      <c r="AD24" s="260"/>
      <c r="AE24" s="60"/>
      <c r="AF24" s="196"/>
      <c r="AG24" s="196"/>
    </row>
    <row r="25" spans="3:33" ht="3" customHeight="1">
      <c r="C25" s="56"/>
      <c r="D25" s="61"/>
      <c r="E25" s="62"/>
      <c r="F25" s="62"/>
      <c r="G25" s="62"/>
      <c r="H25" s="62"/>
      <c r="I25" s="63"/>
      <c r="J25" s="64"/>
      <c r="K25" s="50"/>
      <c r="L25" s="50"/>
      <c r="M25" s="65"/>
      <c r="N25" s="62"/>
      <c r="O25" s="62"/>
      <c r="P25" s="62"/>
      <c r="Q25" s="62"/>
      <c r="R25" s="62"/>
      <c r="S25" s="62"/>
      <c r="T25" s="62"/>
      <c r="U25" s="63"/>
      <c r="V25" s="64"/>
      <c r="W25" s="58"/>
      <c r="X25" s="66"/>
      <c r="Y25" s="67"/>
      <c r="Z25" s="67"/>
      <c r="AA25" s="67"/>
      <c r="AB25" s="67"/>
      <c r="AC25" s="67"/>
      <c r="AD25" s="67"/>
      <c r="AE25" s="68"/>
      <c r="AF25" s="196"/>
      <c r="AG25" s="196"/>
    </row>
    <row r="26" spans="3:33" ht="15.75" customHeight="1" thickBot="1">
      <c r="C26" s="56"/>
      <c r="D26" s="69" t="str">
        <f>REPT(Y36,1)</f>
        <v>Костин</v>
      </c>
      <c r="E26" s="234" t="str">
        <f>REPT(Y38,1)</f>
        <v>Лысанов</v>
      </c>
      <c r="F26" s="235"/>
      <c r="G26" s="235"/>
      <c r="H26" s="236"/>
      <c r="I26" s="263">
        <v>6</v>
      </c>
      <c r="J26" s="264"/>
      <c r="K26" s="50"/>
      <c r="L26" s="50"/>
      <c r="M26" s="272" t="str">
        <f>REPT(Y32,1)</f>
        <v>Фирсов </v>
      </c>
      <c r="N26" s="235"/>
      <c r="O26" s="235"/>
      <c r="P26" s="236"/>
      <c r="Q26" s="234" t="str">
        <f>REPT(Y34,1)</f>
        <v>Гончар</v>
      </c>
      <c r="R26" s="235"/>
      <c r="S26" s="235"/>
      <c r="T26" s="236"/>
      <c r="U26" s="263">
        <v>6</v>
      </c>
      <c r="V26" s="264"/>
      <c r="W26" s="58"/>
      <c r="X26" s="262" t="str">
        <f>REPT(Y38,1)</f>
        <v>Лысанов</v>
      </c>
      <c r="Y26" s="238"/>
      <c r="Z26" s="238"/>
      <c r="AA26" s="239"/>
      <c r="AB26" s="237" t="str">
        <f>REPT(Y40,1)</f>
        <v>Печенкин</v>
      </c>
      <c r="AC26" s="238"/>
      <c r="AD26" s="239"/>
      <c r="AE26" s="70"/>
      <c r="AF26" s="196"/>
      <c r="AG26" s="196"/>
    </row>
    <row r="27" spans="3:33" ht="3" customHeight="1" thickBot="1">
      <c r="C27" s="56"/>
      <c r="D27" s="71"/>
      <c r="E27" s="7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8"/>
      <c r="X27" s="58"/>
      <c r="Y27" s="58"/>
      <c r="Z27" s="58"/>
      <c r="AA27" s="58"/>
      <c r="AB27" s="58"/>
      <c r="AC27" s="58"/>
      <c r="AD27" s="58"/>
      <c r="AE27" s="58"/>
      <c r="AF27" s="196"/>
      <c r="AG27" s="196"/>
    </row>
    <row r="28" spans="3:33" ht="15.75" customHeight="1" thickBot="1">
      <c r="C28" s="56"/>
      <c r="D28" s="7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0"/>
      <c r="U28" s="50"/>
      <c r="V28" s="50"/>
      <c r="W28" s="58"/>
      <c r="X28" s="306" t="s">
        <v>107</v>
      </c>
      <c r="Y28" s="307"/>
      <c r="Z28" s="307"/>
      <c r="AA28" s="307"/>
      <c r="AB28" s="307"/>
      <c r="AC28" s="307"/>
      <c r="AD28" s="307"/>
      <c r="AE28" s="307"/>
      <c r="AF28" s="307"/>
      <c r="AG28" s="308"/>
    </row>
    <row r="29" spans="3:31" ht="3" customHeight="1" thickBot="1">
      <c r="C29" s="56"/>
      <c r="D29" s="7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0"/>
      <c r="V29" s="50"/>
      <c r="W29" s="58"/>
      <c r="X29" s="58"/>
      <c r="Y29" s="58"/>
      <c r="Z29" s="58"/>
      <c r="AA29" s="58"/>
      <c r="AB29" s="58"/>
      <c r="AC29" s="58"/>
      <c r="AD29" s="58"/>
      <c r="AE29" s="58"/>
    </row>
    <row r="30" spans="4:33" ht="15.75" customHeight="1">
      <c r="D30" s="275" t="s">
        <v>102</v>
      </c>
      <c r="E30" s="276"/>
      <c r="F30" s="276"/>
      <c r="G30" s="276"/>
      <c r="H30" s="276"/>
      <c r="I30" s="276"/>
      <c r="J30" s="277"/>
      <c r="K30" s="51"/>
      <c r="L30" s="51"/>
      <c r="M30" s="278" t="s">
        <v>103</v>
      </c>
      <c r="N30" s="279"/>
      <c r="O30" s="279"/>
      <c r="P30" s="279"/>
      <c r="Q30" s="279"/>
      <c r="R30" s="279"/>
      <c r="S30" s="279"/>
      <c r="T30" s="279"/>
      <c r="U30" s="279"/>
      <c r="V30" s="280"/>
      <c r="W30" s="58"/>
      <c r="X30" s="73" t="s">
        <v>108</v>
      </c>
      <c r="Y30" s="281" t="s">
        <v>109</v>
      </c>
      <c r="Z30" s="282"/>
      <c r="AA30" s="282"/>
      <c r="AB30" s="282" t="s">
        <v>40</v>
      </c>
      <c r="AC30" s="298"/>
      <c r="AD30" s="281" t="s">
        <v>110</v>
      </c>
      <c r="AE30" s="282"/>
      <c r="AF30" s="282"/>
      <c r="AG30" s="292"/>
    </row>
    <row r="31" spans="4:33" ht="3" customHeight="1">
      <c r="D31" s="57"/>
      <c r="E31" s="51"/>
      <c r="F31" s="51"/>
      <c r="G31" s="51"/>
      <c r="H31" s="51"/>
      <c r="I31" s="51"/>
      <c r="J31" s="74"/>
      <c r="K31" s="51"/>
      <c r="L31" s="51"/>
      <c r="M31" s="75"/>
      <c r="N31" s="51"/>
      <c r="O31" s="51"/>
      <c r="P31" s="51"/>
      <c r="Q31" s="51"/>
      <c r="R31" s="51"/>
      <c r="S31" s="51"/>
      <c r="T31" s="50"/>
      <c r="U31" s="50"/>
      <c r="V31" s="52"/>
      <c r="W31" s="58"/>
      <c r="X31" s="59"/>
      <c r="Y31" s="76"/>
      <c r="Z31" s="76"/>
      <c r="AA31" s="76"/>
      <c r="AB31" s="76"/>
      <c r="AC31" s="76"/>
      <c r="AD31" s="76"/>
      <c r="AE31" s="76"/>
      <c r="AF31" s="77"/>
      <c r="AG31" s="197"/>
    </row>
    <row r="32" spans="4:33" ht="15.75" customHeight="1">
      <c r="D32" s="79" t="s">
        <v>3</v>
      </c>
      <c r="E32" s="285" t="s">
        <v>3</v>
      </c>
      <c r="F32" s="286"/>
      <c r="G32" s="286"/>
      <c r="H32" s="287"/>
      <c r="I32" s="285" t="s">
        <v>4</v>
      </c>
      <c r="J32" s="288"/>
      <c r="K32" s="51"/>
      <c r="L32" s="51"/>
      <c r="M32" s="309" t="s">
        <v>3</v>
      </c>
      <c r="N32" s="286"/>
      <c r="O32" s="286"/>
      <c r="P32" s="287"/>
      <c r="Q32" s="285" t="s">
        <v>3</v>
      </c>
      <c r="R32" s="286"/>
      <c r="S32" s="286"/>
      <c r="T32" s="287"/>
      <c r="U32" s="230" t="s">
        <v>4</v>
      </c>
      <c r="V32" s="233"/>
      <c r="W32" s="58"/>
      <c r="X32" s="80">
        <v>1</v>
      </c>
      <c r="Y32" s="283" t="str">
        <f>INDEX(Регистрация!$C$9:$C$104,MATCH("3A",Регистрация!$F$9:$F$104,0))</f>
        <v>Фирсов </v>
      </c>
      <c r="Z32" s="284"/>
      <c r="AA32" s="284"/>
      <c r="AB32" s="284" t="str">
        <f>INDEX(Регистрация!$D$9:$D$104,MATCH("3A",Регистрация!$F$9:$F$104,0))</f>
        <v>Кирилл</v>
      </c>
      <c r="AC32" s="284"/>
      <c r="AD32" s="290" t="str">
        <f>INDEX(Регистрация!$E$9:$E$104,MATCH("3A",Регистрация!$F$9:$F$104,0))</f>
        <v>Спб</v>
      </c>
      <c r="AE32" s="284"/>
      <c r="AF32" s="284"/>
      <c r="AG32" s="291"/>
    </row>
    <row r="33" spans="4:33" ht="3" customHeight="1">
      <c r="D33" s="57"/>
      <c r="E33" s="71"/>
      <c r="F33" s="71"/>
      <c r="G33" s="71"/>
      <c r="H33" s="71"/>
      <c r="I33" s="71"/>
      <c r="J33" s="81"/>
      <c r="K33" s="82"/>
      <c r="L33" s="82"/>
      <c r="M33" s="57"/>
      <c r="N33" s="71"/>
      <c r="O33" s="71"/>
      <c r="P33" s="71"/>
      <c r="Q33" s="71"/>
      <c r="R33" s="71"/>
      <c r="S33" s="71"/>
      <c r="T33" s="58"/>
      <c r="U33" s="58"/>
      <c r="V33" s="53"/>
      <c r="W33" s="58"/>
      <c r="X33" s="59"/>
      <c r="Y33" s="83"/>
      <c r="Z33" s="83"/>
      <c r="AA33" s="83"/>
      <c r="AB33" s="83"/>
      <c r="AC33" s="83"/>
      <c r="AD33" s="83"/>
      <c r="AE33" s="83"/>
      <c r="AF33" s="83"/>
      <c r="AG33" s="84"/>
    </row>
    <row r="34" spans="4:33" ht="15.75" customHeight="1">
      <c r="D34" s="85" t="str">
        <f>REPT(Y42,1)</f>
        <v>0</v>
      </c>
      <c r="E34" s="258" t="str">
        <f>REPT(Y40,1)</f>
        <v>Печенкин</v>
      </c>
      <c r="F34" s="259"/>
      <c r="G34" s="259"/>
      <c r="H34" s="260"/>
      <c r="I34" s="254"/>
      <c r="J34" s="255"/>
      <c r="K34" s="82"/>
      <c r="L34" s="82"/>
      <c r="M34" s="261" t="str">
        <f>REPT(Y36,1)</f>
        <v>Костин</v>
      </c>
      <c r="N34" s="259"/>
      <c r="O34" s="259"/>
      <c r="P34" s="260"/>
      <c r="Q34" s="258" t="str">
        <f>REPT(Y42,1)</f>
        <v>0</v>
      </c>
      <c r="R34" s="259"/>
      <c r="S34" s="259"/>
      <c r="T34" s="260"/>
      <c r="U34" s="254"/>
      <c r="V34" s="255"/>
      <c r="W34" s="58"/>
      <c r="X34" s="80">
        <v>2</v>
      </c>
      <c r="Y34" s="283" t="str">
        <f>INDEX(Регистрация!$C$9:$C$104,MATCH("3B",Регистрация!$F$9:$F$104,0))</f>
        <v>Гончар</v>
      </c>
      <c r="Z34" s="284"/>
      <c r="AA34" s="284"/>
      <c r="AB34" s="284" t="str">
        <f>INDEX(Регистрация!$D$9:$D$104,MATCH("3B",Регистрация!$F$9:$F$104,0))</f>
        <v>Сергей</v>
      </c>
      <c r="AC34" s="284"/>
      <c r="AD34" s="290" t="str">
        <f>INDEX(Регистрация!$E$9:$E$104,MATCH("3B",Регистрация!$F$9:$F$104,0))</f>
        <v>Спб</v>
      </c>
      <c r="AE34" s="284"/>
      <c r="AF34" s="284"/>
      <c r="AG34" s="291"/>
    </row>
    <row r="35" spans="4:33" ht="3" customHeight="1">
      <c r="D35" s="61"/>
      <c r="E35" s="86"/>
      <c r="F35" s="86"/>
      <c r="G35" s="86"/>
      <c r="H35" s="86"/>
      <c r="I35" s="87"/>
      <c r="J35" s="88"/>
      <c r="K35" s="82"/>
      <c r="L35" s="82"/>
      <c r="M35" s="61"/>
      <c r="N35" s="86"/>
      <c r="O35" s="86"/>
      <c r="P35" s="86"/>
      <c r="Q35" s="86"/>
      <c r="R35" s="86"/>
      <c r="S35" s="86"/>
      <c r="T35" s="86"/>
      <c r="U35" s="87"/>
      <c r="V35" s="88"/>
      <c r="W35" s="82"/>
      <c r="X35" s="57"/>
      <c r="Y35" s="89"/>
      <c r="Z35" s="89"/>
      <c r="AA35" s="89"/>
      <c r="AB35" s="89"/>
      <c r="AC35" s="89"/>
      <c r="AD35" s="89"/>
      <c r="AE35" s="89"/>
      <c r="AF35" s="89"/>
      <c r="AG35" s="90"/>
    </row>
    <row r="36" spans="4:33" ht="15.75" customHeight="1">
      <c r="D36" s="85" t="str">
        <f>REPT(Y32,1)</f>
        <v>Фирсов </v>
      </c>
      <c r="E36" s="258" t="str">
        <f>REPT(Y38,1)</f>
        <v>Лысанов</v>
      </c>
      <c r="F36" s="259"/>
      <c r="G36" s="259"/>
      <c r="H36" s="260"/>
      <c r="I36" s="254"/>
      <c r="J36" s="255"/>
      <c r="K36" s="82"/>
      <c r="L36" s="82"/>
      <c r="M36" s="261" t="str">
        <f>REPT(Y38,1)</f>
        <v>Лысанов</v>
      </c>
      <c r="N36" s="259"/>
      <c r="O36" s="259"/>
      <c r="P36" s="260"/>
      <c r="Q36" s="258" t="str">
        <f>REPT(Y34,1)</f>
        <v>Гончар</v>
      </c>
      <c r="R36" s="259"/>
      <c r="S36" s="259"/>
      <c r="T36" s="260"/>
      <c r="U36" s="254"/>
      <c r="V36" s="255"/>
      <c r="W36" s="82"/>
      <c r="X36" s="80">
        <v>3</v>
      </c>
      <c r="Y36" s="273" t="str">
        <f>INDEX(Регистрация!$C$9:$C$104,MATCH("3C",Регистрация!$F$9:$F$104,0))</f>
        <v>Костин</v>
      </c>
      <c r="Z36" s="274"/>
      <c r="AA36" s="274"/>
      <c r="AB36" s="274" t="str">
        <f>INDEX(Регистрация!$D$9:$D$104,MATCH("3C",Регистрация!$F$9:$F$104,0))</f>
        <v>Юрий</v>
      </c>
      <c r="AC36" s="274"/>
      <c r="AD36" s="293" t="str">
        <f>INDEX(Регистрация!$E$9:$E$104,MATCH("3C",Регистрация!$F$9:$F$104,0))</f>
        <v>Спб</v>
      </c>
      <c r="AE36" s="274"/>
      <c r="AF36" s="274"/>
      <c r="AG36" s="294"/>
    </row>
    <row r="37" spans="4:33" ht="3" customHeight="1">
      <c r="D37" s="61"/>
      <c r="E37" s="86"/>
      <c r="F37" s="86"/>
      <c r="G37" s="86"/>
      <c r="H37" s="86"/>
      <c r="I37" s="87"/>
      <c r="J37" s="88"/>
      <c r="K37" s="82"/>
      <c r="L37" s="82"/>
      <c r="M37" s="61"/>
      <c r="N37" s="86"/>
      <c r="O37" s="86"/>
      <c r="P37" s="86"/>
      <c r="Q37" s="86"/>
      <c r="R37" s="86"/>
      <c r="S37" s="86"/>
      <c r="T37" s="86"/>
      <c r="U37" s="87"/>
      <c r="V37" s="88"/>
      <c r="W37" s="82"/>
      <c r="X37" s="57"/>
      <c r="Y37" s="89"/>
      <c r="Z37" s="89"/>
      <c r="AA37" s="89"/>
      <c r="AB37" s="89"/>
      <c r="AC37" s="89"/>
      <c r="AD37" s="89"/>
      <c r="AE37" s="89"/>
      <c r="AF37" s="89"/>
      <c r="AG37" s="90"/>
    </row>
    <row r="38" spans="4:33" ht="15.75" customHeight="1" thickBot="1">
      <c r="D38" s="69" t="str">
        <f>REPT(Y34,1)</f>
        <v>Гончар</v>
      </c>
      <c r="E38" s="237" t="str">
        <f>REPT(Y36,1)</f>
        <v>Костин</v>
      </c>
      <c r="F38" s="238"/>
      <c r="G38" s="238"/>
      <c r="H38" s="239"/>
      <c r="I38" s="256"/>
      <c r="J38" s="257"/>
      <c r="K38" s="82"/>
      <c r="L38" s="82"/>
      <c r="M38" s="262" t="str">
        <f>REPT(Y32,1)</f>
        <v>Фирсов </v>
      </c>
      <c r="N38" s="238"/>
      <c r="O38" s="238"/>
      <c r="P38" s="239"/>
      <c r="Q38" s="237" t="str">
        <f>REPT(Y40,1)</f>
        <v>Печенкин</v>
      </c>
      <c r="R38" s="238"/>
      <c r="S38" s="238"/>
      <c r="T38" s="239"/>
      <c r="U38" s="256"/>
      <c r="V38" s="257"/>
      <c r="W38" s="82"/>
      <c r="X38" s="80">
        <v>4</v>
      </c>
      <c r="Y38" s="273" t="str">
        <f>INDEX(Регистрация!$C$9:$C$104,MATCH("3D",Регистрация!$F$9:$F$104,0))</f>
        <v>Лысанов</v>
      </c>
      <c r="Z38" s="274"/>
      <c r="AA38" s="274"/>
      <c r="AB38" s="274" t="str">
        <f>INDEX(Регистрация!$D$9:$D$104,MATCH("3D",Регистрация!$F$9:$F$104,0))</f>
        <v>Владимир</v>
      </c>
      <c r="AC38" s="274"/>
      <c r="AD38" s="293" t="str">
        <f>INDEX(Регистрация!$E$9:$E$104,MATCH("3D",Регистрация!$F$9:$F$104,0))</f>
        <v>Спб</v>
      </c>
      <c r="AE38" s="274"/>
      <c r="AF38" s="274"/>
      <c r="AG38" s="294"/>
    </row>
    <row r="39" spans="4:33" ht="3" customHeight="1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57"/>
      <c r="Y39" s="89">
        <v>5</v>
      </c>
      <c r="Z39" s="89"/>
      <c r="AA39" s="89"/>
      <c r="AB39" s="89"/>
      <c r="AC39" s="89"/>
      <c r="AD39" s="89"/>
      <c r="AE39" s="89"/>
      <c r="AF39" s="89"/>
      <c r="AG39" s="90"/>
    </row>
    <row r="40" spans="24:33" ht="15.75" customHeight="1" thickBot="1">
      <c r="X40" s="80">
        <v>5</v>
      </c>
      <c r="Y40" s="273" t="str">
        <f>INDEX(Регистрация!$C$9:$C$104,MATCH("3E",Регистрация!$F$9:$F$104,0))</f>
        <v>Печенкин</v>
      </c>
      <c r="Z40" s="274"/>
      <c r="AA40" s="274"/>
      <c r="AB40" s="274" t="str">
        <f>INDEX(Регистрация!$D$9:$D$104,MATCH("3E",Регистрация!$F$9:$F$104,0))</f>
        <v>Василий</v>
      </c>
      <c r="AC40" s="274"/>
      <c r="AD40" s="293" t="str">
        <f>INDEX(Регистрация!$E$9:$E$104,MATCH("3E",Регистрация!$F$9:$F$104,0))</f>
        <v>Москва</v>
      </c>
      <c r="AE40" s="274"/>
      <c r="AF40" s="274"/>
      <c r="AG40" s="294"/>
    </row>
    <row r="41" spans="5:33" ht="3" customHeight="1">
      <c r="E41" s="240" t="s">
        <v>111</v>
      </c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2"/>
      <c r="X41" s="57"/>
      <c r="Y41" s="89"/>
      <c r="Z41" s="89"/>
      <c r="AA41" s="89"/>
      <c r="AB41" s="89"/>
      <c r="AC41" s="89"/>
      <c r="AD41" s="89"/>
      <c r="AE41" s="89"/>
      <c r="AF41" s="89"/>
      <c r="AG41" s="90"/>
    </row>
    <row r="42" spans="5:33" ht="15.75" customHeight="1" thickBot="1"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5"/>
      <c r="U42" s="94"/>
      <c r="X42" s="91">
        <v>6</v>
      </c>
      <c r="Y42" s="273">
        <f>INDEX(Регистрация!$C$9:$C$104,MATCH("3F",Регистрация!$F$9:$F$104,0))</f>
        <v>0</v>
      </c>
      <c r="Z42" s="274"/>
      <c r="AA42" s="274"/>
      <c r="AB42" s="274">
        <f>INDEX(Регистрация!$D$9:$D$104,MATCH("3F",Регистрация!$F$9:$F$104,0))</f>
        <v>0</v>
      </c>
      <c r="AC42" s="274"/>
      <c r="AD42" s="293">
        <f>INDEX(Регистрация!$E$9:$E$104,MATCH("3F",Регистрация!$F$9:$F$104,0))</f>
        <v>0</v>
      </c>
      <c r="AE42" s="274"/>
      <c r="AF42" s="274"/>
      <c r="AG42" s="294"/>
    </row>
    <row r="43" spans="5:20" ht="15">
      <c r="E43" s="217">
        <v>1</v>
      </c>
      <c r="F43" s="218"/>
      <c r="G43" s="225" t="s">
        <v>182</v>
      </c>
      <c r="H43" s="226"/>
      <c r="I43" s="226"/>
      <c r="J43" s="226"/>
      <c r="K43" s="226"/>
      <c r="L43" s="226"/>
      <c r="M43" s="226"/>
      <c r="N43" s="226"/>
      <c r="O43" s="299"/>
      <c r="P43" s="299"/>
      <c r="Q43" s="301"/>
      <c r="R43" s="301"/>
      <c r="S43" s="301"/>
      <c r="T43" s="302"/>
    </row>
    <row r="44" spans="5:20" ht="15.75" thickBot="1">
      <c r="E44" s="219">
        <v>2</v>
      </c>
      <c r="F44" s="220"/>
      <c r="G44" s="227" t="s">
        <v>188</v>
      </c>
      <c r="H44" s="228"/>
      <c r="I44" s="228"/>
      <c r="J44" s="228"/>
      <c r="K44" s="228"/>
      <c r="L44" s="228"/>
      <c r="M44" s="228"/>
      <c r="N44" s="228"/>
      <c r="O44" s="300"/>
      <c r="P44" s="300"/>
      <c r="Q44" s="303"/>
      <c r="R44" s="303"/>
      <c r="S44" s="303"/>
      <c r="T44" s="304"/>
    </row>
    <row r="45" spans="5:20" ht="15">
      <c r="E45" s="221"/>
      <c r="F45" s="221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</row>
    <row r="46" spans="5:20" ht="12.75"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</sheetData>
  <sheetProtection formatCells="0" formatColumns="0" formatRows="0" insertColumns="0" insertRows="0" insertHyperlinks="0" deleteColumns="0" deleteRows="0" sort="0" autoFilter="0" pivotTables="0"/>
  <mergeCells count="92">
    <mergeCell ref="E43:F43"/>
    <mergeCell ref="E44:F44"/>
    <mergeCell ref="E45:F45"/>
    <mergeCell ref="K10:M10"/>
    <mergeCell ref="G43:K43"/>
    <mergeCell ref="G44:K44"/>
    <mergeCell ref="G45:K45"/>
    <mergeCell ref="E26:H26"/>
    <mergeCell ref="E41:T42"/>
    <mergeCell ref="E32:H32"/>
    <mergeCell ref="C10:D10"/>
    <mergeCell ref="I26:J26"/>
    <mergeCell ref="M26:P26"/>
    <mergeCell ref="Q26:T26"/>
    <mergeCell ref="M22:P22"/>
    <mergeCell ref="Q22:T22"/>
    <mergeCell ref="E22:H22"/>
    <mergeCell ref="I22:J22"/>
    <mergeCell ref="E38:H38"/>
    <mergeCell ref="I38:J38"/>
    <mergeCell ref="M38:P38"/>
    <mergeCell ref="E5:AB5"/>
    <mergeCell ref="Y10:AA10"/>
    <mergeCell ref="Q10:S10"/>
    <mergeCell ref="T10:V10"/>
    <mergeCell ref="E10:G10"/>
    <mergeCell ref="H10:J10"/>
    <mergeCell ref="J7:X7"/>
    <mergeCell ref="E36:H36"/>
    <mergeCell ref="I36:J36"/>
    <mergeCell ref="M36:P36"/>
    <mergeCell ref="Q36:T36"/>
    <mergeCell ref="AB24:AD24"/>
    <mergeCell ref="U36:V36"/>
    <mergeCell ref="N10:P10"/>
    <mergeCell ref="U38:V38"/>
    <mergeCell ref="U26:V26"/>
    <mergeCell ref="U22:V22"/>
    <mergeCell ref="X22:AA22"/>
    <mergeCell ref="X24:AA24"/>
    <mergeCell ref="M32:P32"/>
    <mergeCell ref="Q32:T32"/>
    <mergeCell ref="U32:V32"/>
    <mergeCell ref="M34:P34"/>
    <mergeCell ref="Q34:T34"/>
    <mergeCell ref="U34:V34"/>
    <mergeCell ref="I32:J32"/>
    <mergeCell ref="E34:H34"/>
    <mergeCell ref="I34:J34"/>
    <mergeCell ref="A1:AG3"/>
    <mergeCell ref="AD32:AG32"/>
    <mergeCell ref="AD30:AG30"/>
    <mergeCell ref="D30:J30"/>
    <mergeCell ref="M30:V30"/>
    <mergeCell ref="D20:J20"/>
    <mergeCell ref="M20:V20"/>
    <mergeCell ref="AD34:AG34"/>
    <mergeCell ref="Y36:AA36"/>
    <mergeCell ref="AB30:AC30"/>
    <mergeCell ref="Y30:AA30"/>
    <mergeCell ref="AB32:AC32"/>
    <mergeCell ref="AB34:AC34"/>
    <mergeCell ref="Y32:AA32"/>
    <mergeCell ref="Y34:AA34"/>
    <mergeCell ref="Y38:AA38"/>
    <mergeCell ref="Y40:AA40"/>
    <mergeCell ref="L45:O45"/>
    <mergeCell ref="L43:O43"/>
    <mergeCell ref="L44:O44"/>
    <mergeCell ref="P43:T43"/>
    <mergeCell ref="P44:T44"/>
    <mergeCell ref="P45:T45"/>
    <mergeCell ref="Y42:AA42"/>
    <mergeCell ref="Q38:T38"/>
    <mergeCell ref="AD38:AG38"/>
    <mergeCell ref="AD40:AG40"/>
    <mergeCell ref="AD42:AG42"/>
    <mergeCell ref="AB36:AC36"/>
    <mergeCell ref="AB38:AC38"/>
    <mergeCell ref="AB40:AC40"/>
    <mergeCell ref="AB42:AC42"/>
    <mergeCell ref="AD36:AG36"/>
    <mergeCell ref="X20:AG20"/>
    <mergeCell ref="X28:AG28"/>
    <mergeCell ref="AB22:AD22"/>
    <mergeCell ref="E24:H24"/>
    <mergeCell ref="I24:J24"/>
    <mergeCell ref="M24:P24"/>
    <mergeCell ref="Q24:T24"/>
    <mergeCell ref="U24:V24"/>
    <mergeCell ref="X26:AA26"/>
    <mergeCell ref="AB26:AD26"/>
  </mergeCells>
  <printOptions horizontalCentered="1" verticalCentered="1"/>
  <pageMargins left="0.2362204724409449" right="0.4724409448818898" top="0.31496062992125984" bottom="0.7480314960629921" header="0.15748031496062992" footer="0.5118110236220472"/>
  <pageSetup fitToHeight="1" fitToWidth="1" horizontalDpi="300" verticalDpi="300" orientation="landscape" paperSize="9" r:id="rId2"/>
  <headerFooter alignWithMargins="0">
    <oddHeader>&amp;CTabele Grupowe Grand Prix Polski w Pool Bilard</oddHeader>
    <oddFooter>&amp;L&amp;D&amp;COpracowanie i przygotowanie: Grzegorz Kedzierski&amp;R&amp;T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7"/>
  <sheetViews>
    <sheetView zoomScale="70" zoomScaleNormal="70" zoomScaleSheetLayoutView="75" workbookViewId="0" topLeftCell="A1">
      <selection activeCell="J7" sqref="J7:X7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4.8515625" style="0" customWidth="1"/>
    <col min="4" max="4" width="20.00390625" style="0" customWidth="1"/>
    <col min="5" max="5" width="6.7109375" style="0" customWidth="1"/>
    <col min="6" max="6" width="0.5625" style="0" customWidth="1"/>
    <col min="7" max="8" width="6.7109375" style="0" customWidth="1"/>
    <col min="9" max="9" width="0.5625" style="0" customWidth="1"/>
    <col min="10" max="11" width="6.7109375" style="0" customWidth="1"/>
    <col min="12" max="12" width="0.5625" style="0" customWidth="1"/>
    <col min="13" max="14" width="6.7109375" style="0" customWidth="1"/>
    <col min="15" max="15" width="0.5625" style="0" customWidth="1"/>
    <col min="16" max="17" width="6.7109375" style="0" customWidth="1"/>
    <col min="18" max="18" width="0.5625" style="0" customWidth="1"/>
    <col min="19" max="20" width="6.7109375" style="0" customWidth="1"/>
    <col min="21" max="21" width="0.5625" style="0" customWidth="1"/>
    <col min="22" max="22" width="6.7109375" style="0" customWidth="1"/>
    <col min="23" max="23" width="8.7109375" style="0" customWidth="1"/>
    <col min="24" max="24" width="7.28125" style="0" customWidth="1"/>
    <col min="25" max="25" width="6.7109375" style="0" customWidth="1"/>
    <col min="26" max="26" width="1.7109375" style="0" customWidth="1"/>
    <col min="27" max="27" width="6.7109375" style="0" customWidth="1"/>
    <col min="29" max="29" width="5.7109375" style="0" customWidth="1"/>
    <col min="30" max="30" width="6.57421875" style="0" customWidth="1"/>
    <col min="32" max="32" width="4.421875" style="0" customWidth="1"/>
    <col min="33" max="33" width="6.57421875" style="0" customWidth="1"/>
    <col min="34" max="34" width="3.421875" style="0" customWidth="1"/>
  </cols>
  <sheetData>
    <row r="1" spans="1:33" ht="3.75" customHeight="1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0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54.7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ht="1.5" customHeight="1"/>
    <row r="5" spans="5:28" ht="26.25">
      <c r="E5" s="248" t="s">
        <v>78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ht="1.5" customHeight="1"/>
    <row r="7" spans="10:24" ht="20.25">
      <c r="J7" s="305" t="s">
        <v>191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ht="72.75" customHeight="1">
      <c r="AF8" s="93"/>
    </row>
    <row r="9" ht="13.5" thickBot="1"/>
    <row r="10" spans="3:30" ht="24.75" customHeight="1">
      <c r="C10" s="246" t="s">
        <v>96</v>
      </c>
      <c r="D10" s="247"/>
      <c r="E10" s="222" t="str">
        <f>REPT(Y33,1)</f>
        <v>Степанов</v>
      </c>
      <c r="F10" s="223"/>
      <c r="G10" s="224"/>
      <c r="H10" s="222" t="str">
        <f>REPT(Y35,1)</f>
        <v>Сачков</v>
      </c>
      <c r="I10" s="223"/>
      <c r="J10" s="224"/>
      <c r="K10" s="222" t="str">
        <f>REPT(Y37,1)</f>
        <v>Сильницкий</v>
      </c>
      <c r="L10" s="223"/>
      <c r="M10" s="224"/>
      <c r="N10" s="222" t="str">
        <f>REPT(Y39,1)</f>
        <v>Ердяков</v>
      </c>
      <c r="O10" s="223"/>
      <c r="P10" s="224"/>
      <c r="Q10" s="222" t="str">
        <f>REPT(Y41,1)</f>
        <v>0</v>
      </c>
      <c r="R10" s="223"/>
      <c r="S10" s="224"/>
      <c r="T10" s="222" t="str">
        <f>REPT(Y43,1)</f>
        <v>0</v>
      </c>
      <c r="U10" s="223"/>
      <c r="V10" s="253"/>
      <c r="W10" s="1" t="s">
        <v>76</v>
      </c>
      <c r="X10" s="2" t="s">
        <v>77</v>
      </c>
      <c r="Y10" s="250" t="s">
        <v>90</v>
      </c>
      <c r="Z10" s="251"/>
      <c r="AA10" s="252"/>
      <c r="AB10" s="3" t="s">
        <v>88</v>
      </c>
      <c r="AC10" s="3" t="s">
        <v>89</v>
      </c>
      <c r="AD10" s="4" t="s">
        <v>0</v>
      </c>
    </row>
    <row r="11" spans="3:30" ht="24.75" customHeight="1">
      <c r="C11" s="5">
        <v>1</v>
      </c>
      <c r="D11" s="6" t="str">
        <f>REPT(Y33,1)</f>
        <v>Степанов</v>
      </c>
      <c r="E11" s="7"/>
      <c r="F11" s="8" t="s">
        <v>1</v>
      </c>
      <c r="G11" s="9"/>
      <c r="H11" s="10">
        <v>7</v>
      </c>
      <c r="I11" s="11" t="s">
        <v>2</v>
      </c>
      <c r="J11" s="12">
        <v>4</v>
      </c>
      <c r="K11" s="13">
        <v>7</v>
      </c>
      <c r="L11" s="11" t="s">
        <v>2</v>
      </c>
      <c r="M11" s="13">
        <v>1</v>
      </c>
      <c r="N11" s="13">
        <v>7</v>
      </c>
      <c r="O11" s="11" t="s">
        <v>2</v>
      </c>
      <c r="P11" s="13">
        <v>4</v>
      </c>
      <c r="Q11" s="13">
        <v>0</v>
      </c>
      <c r="R11" s="11" t="s">
        <v>2</v>
      </c>
      <c r="S11" s="13">
        <v>0</v>
      </c>
      <c r="T11" s="13">
        <v>0</v>
      </c>
      <c r="U11" s="11" t="s">
        <v>2</v>
      </c>
      <c r="V11" s="14">
        <v>0</v>
      </c>
      <c r="W11" s="15">
        <v>3</v>
      </c>
      <c r="X11" s="16">
        <v>0</v>
      </c>
      <c r="Y11" s="16">
        <f>SUM(H11+K11+N11+Q11+T11)</f>
        <v>21</v>
      </c>
      <c r="Z11" s="11" t="s">
        <v>2</v>
      </c>
      <c r="AA11" s="17">
        <f>SUM(J11+M11+P11+S11+V11)</f>
        <v>9</v>
      </c>
      <c r="AB11" s="18">
        <f aca="true" t="shared" si="0" ref="AB11:AB16">SUM(Y11-AA11)</f>
        <v>12</v>
      </c>
      <c r="AC11" s="18"/>
      <c r="AD11" s="19"/>
    </row>
    <row r="12" spans="3:30" ht="24.75" customHeight="1">
      <c r="C12" s="20">
        <v>2</v>
      </c>
      <c r="D12" s="6" t="str">
        <f>REPT(Y35,1)</f>
        <v>Сачков</v>
      </c>
      <c r="E12" s="13">
        <v>4</v>
      </c>
      <c r="F12" s="21" t="s">
        <v>2</v>
      </c>
      <c r="G12" s="13">
        <v>7</v>
      </c>
      <c r="H12" s="22"/>
      <c r="I12" s="23" t="s">
        <v>1</v>
      </c>
      <c r="J12" s="24"/>
      <c r="K12" s="13">
        <v>7</v>
      </c>
      <c r="L12" s="11" t="s">
        <v>2</v>
      </c>
      <c r="M12" s="13">
        <v>6</v>
      </c>
      <c r="N12" s="13">
        <v>5</v>
      </c>
      <c r="O12" s="11" t="s">
        <v>2</v>
      </c>
      <c r="P12" s="13">
        <v>7</v>
      </c>
      <c r="Q12" s="13">
        <v>0</v>
      </c>
      <c r="R12" s="11" t="s">
        <v>2</v>
      </c>
      <c r="S12" s="13">
        <v>0</v>
      </c>
      <c r="T12" s="13">
        <v>0</v>
      </c>
      <c r="U12" s="11" t="s">
        <v>2</v>
      </c>
      <c r="V12" s="14">
        <v>0</v>
      </c>
      <c r="W12" s="15">
        <v>1</v>
      </c>
      <c r="X12" s="16">
        <v>2</v>
      </c>
      <c r="Y12" s="16">
        <f>SUM(E12+K12+N12+Q12+T12)</f>
        <v>16</v>
      </c>
      <c r="Z12" s="11" t="s">
        <v>2</v>
      </c>
      <c r="AA12" s="17">
        <f>SUM(G12+M12+P12+S12+V12)</f>
        <v>20</v>
      </c>
      <c r="AB12" s="18">
        <f t="shared" si="0"/>
        <v>-4</v>
      </c>
      <c r="AC12" s="18"/>
      <c r="AD12" s="19"/>
    </row>
    <row r="13" spans="3:30" ht="24.75" customHeight="1">
      <c r="C13" s="20">
        <v>3</v>
      </c>
      <c r="D13" s="6" t="str">
        <f>REPT(Y37,1)</f>
        <v>Сильницкий</v>
      </c>
      <c r="E13" s="13">
        <v>1</v>
      </c>
      <c r="F13" s="21" t="s">
        <v>2</v>
      </c>
      <c r="G13" s="13">
        <v>7</v>
      </c>
      <c r="H13" s="13">
        <v>6</v>
      </c>
      <c r="I13" s="11" t="s">
        <v>2</v>
      </c>
      <c r="J13" s="13">
        <v>7</v>
      </c>
      <c r="K13" s="25"/>
      <c r="L13" s="8" t="s">
        <v>1</v>
      </c>
      <c r="M13" s="9"/>
      <c r="N13" s="13">
        <v>2</v>
      </c>
      <c r="O13" s="11" t="s">
        <v>2</v>
      </c>
      <c r="P13" s="13">
        <v>7</v>
      </c>
      <c r="Q13" s="13">
        <v>0</v>
      </c>
      <c r="R13" s="11" t="s">
        <v>2</v>
      </c>
      <c r="S13" s="13">
        <v>0</v>
      </c>
      <c r="T13" s="13">
        <v>0</v>
      </c>
      <c r="U13" s="11" t="s">
        <v>2</v>
      </c>
      <c r="V13" s="14">
        <v>0</v>
      </c>
      <c r="W13" s="15">
        <v>0</v>
      </c>
      <c r="X13" s="16">
        <v>3</v>
      </c>
      <c r="Y13" s="16">
        <f>SUM(E13+H13+N13+Q13+T13)</f>
        <v>9</v>
      </c>
      <c r="Z13" s="11" t="s">
        <v>2</v>
      </c>
      <c r="AA13" s="17">
        <f>SUM(G13+J13+P13+S13+V13)</f>
        <v>21</v>
      </c>
      <c r="AB13" s="18">
        <f t="shared" si="0"/>
        <v>-12</v>
      </c>
      <c r="AC13" s="18"/>
      <c r="AD13" s="19"/>
    </row>
    <row r="14" spans="3:30" ht="24.75" customHeight="1">
      <c r="C14" s="20">
        <v>4</v>
      </c>
      <c r="D14" s="6" t="str">
        <f>REPT(Y39,1)</f>
        <v>Ердяков</v>
      </c>
      <c r="E14" s="13">
        <v>4</v>
      </c>
      <c r="F14" s="21" t="s">
        <v>2</v>
      </c>
      <c r="G14" s="13">
        <v>7</v>
      </c>
      <c r="H14" s="13">
        <v>7</v>
      </c>
      <c r="I14" s="11" t="s">
        <v>2</v>
      </c>
      <c r="J14" s="13">
        <v>5</v>
      </c>
      <c r="K14" s="13">
        <v>7</v>
      </c>
      <c r="L14" s="11" t="s">
        <v>2</v>
      </c>
      <c r="M14" s="13">
        <v>2</v>
      </c>
      <c r="N14" s="25"/>
      <c r="O14" s="8" t="s">
        <v>1</v>
      </c>
      <c r="P14" s="9"/>
      <c r="Q14" s="13">
        <v>0</v>
      </c>
      <c r="R14" s="11" t="s">
        <v>2</v>
      </c>
      <c r="S14" s="13">
        <v>0</v>
      </c>
      <c r="T14" s="13">
        <v>0</v>
      </c>
      <c r="U14" s="11" t="s">
        <v>2</v>
      </c>
      <c r="V14" s="14">
        <v>0</v>
      </c>
      <c r="W14" s="15">
        <v>2</v>
      </c>
      <c r="X14" s="16">
        <v>1</v>
      </c>
      <c r="Y14" s="16">
        <f>SUM(E14+H14+K14+Q14+T14)</f>
        <v>18</v>
      </c>
      <c r="Z14" s="11" t="s">
        <v>2</v>
      </c>
      <c r="AA14" s="17">
        <f>SUM(G14+J14+M14+S14+V14)</f>
        <v>14</v>
      </c>
      <c r="AB14" s="18">
        <f t="shared" si="0"/>
        <v>4</v>
      </c>
      <c r="AC14" s="18"/>
      <c r="AD14" s="19"/>
    </row>
    <row r="15" spans="3:30" ht="24.75" customHeight="1">
      <c r="C15" s="20">
        <v>5</v>
      </c>
      <c r="D15" s="6" t="str">
        <f>REPT(Y41,1)</f>
        <v>0</v>
      </c>
      <c r="E15" s="13">
        <v>0</v>
      </c>
      <c r="F15" s="21" t="s">
        <v>2</v>
      </c>
      <c r="G15" s="12">
        <v>0</v>
      </c>
      <c r="H15" s="13">
        <v>0</v>
      </c>
      <c r="I15" s="11" t="s">
        <v>2</v>
      </c>
      <c r="J15" s="13">
        <v>0</v>
      </c>
      <c r="K15" s="13">
        <v>0</v>
      </c>
      <c r="L15" s="11" t="s">
        <v>2</v>
      </c>
      <c r="M15" s="13">
        <v>0</v>
      </c>
      <c r="N15" s="13">
        <v>0</v>
      </c>
      <c r="O15" s="11" t="s">
        <v>2</v>
      </c>
      <c r="P15" s="12">
        <v>0</v>
      </c>
      <c r="Q15" s="25"/>
      <c r="R15" s="8" t="s">
        <v>1</v>
      </c>
      <c r="S15" s="9"/>
      <c r="T15" s="13">
        <v>0</v>
      </c>
      <c r="U15" s="11" t="s">
        <v>2</v>
      </c>
      <c r="V15" s="14">
        <v>0</v>
      </c>
      <c r="W15" s="15">
        <v>0</v>
      </c>
      <c r="X15" s="16">
        <v>0</v>
      </c>
      <c r="Y15" s="16">
        <f>SUM(E15+H15+K15+N15+T15)</f>
        <v>0</v>
      </c>
      <c r="Z15" s="11" t="s">
        <v>2</v>
      </c>
      <c r="AA15" s="17">
        <f>SUM(G15+J15+M15+P15+V15)</f>
        <v>0</v>
      </c>
      <c r="AB15" s="18">
        <f t="shared" si="0"/>
        <v>0</v>
      </c>
      <c r="AC15" s="18"/>
      <c r="AD15" s="19"/>
    </row>
    <row r="16" spans="3:30" ht="24.75" customHeight="1" thickBot="1">
      <c r="C16" s="26">
        <v>6</v>
      </c>
      <c r="D16" s="27" t="str">
        <f>REPT(Y43,1)</f>
        <v>0</v>
      </c>
      <c r="E16" s="28">
        <v>0</v>
      </c>
      <c r="F16" s="29" t="s">
        <v>2</v>
      </c>
      <c r="G16" s="30">
        <v>0</v>
      </c>
      <c r="H16" s="13">
        <v>0</v>
      </c>
      <c r="I16" s="31" t="s">
        <v>2</v>
      </c>
      <c r="J16" s="13">
        <v>0</v>
      </c>
      <c r="K16" s="32">
        <v>0</v>
      </c>
      <c r="L16" s="31" t="s">
        <v>2</v>
      </c>
      <c r="M16" s="30">
        <v>0</v>
      </c>
      <c r="N16" s="32">
        <v>0</v>
      </c>
      <c r="O16" s="31" t="s">
        <v>2</v>
      </c>
      <c r="P16" s="30">
        <v>0</v>
      </c>
      <c r="Q16" s="32">
        <v>0</v>
      </c>
      <c r="R16" s="31" t="s">
        <v>2</v>
      </c>
      <c r="S16" s="30">
        <v>0</v>
      </c>
      <c r="T16" s="33"/>
      <c r="U16" s="34" t="s">
        <v>1</v>
      </c>
      <c r="V16" s="35"/>
      <c r="W16" s="36">
        <v>0</v>
      </c>
      <c r="X16" s="37">
        <v>0</v>
      </c>
      <c r="Y16" s="37">
        <f>SUM(E16+H16+K16+N16+Q16)</f>
        <v>0</v>
      </c>
      <c r="Z16" s="31" t="s">
        <v>2</v>
      </c>
      <c r="AA16" s="38">
        <f>SUM(G16+J16+M16+P16+S16)</f>
        <v>0</v>
      </c>
      <c r="AB16" s="39">
        <f t="shared" si="0"/>
        <v>0</v>
      </c>
      <c r="AC16" s="39"/>
      <c r="AD16" s="40"/>
    </row>
    <row r="17" spans="3:30" ht="24.75" customHeight="1">
      <c r="C17" s="41"/>
      <c r="D17" s="42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/>
      <c r="U17" s="46"/>
      <c r="V17" s="45"/>
      <c r="W17" s="43"/>
      <c r="X17" s="43"/>
      <c r="Y17" s="43"/>
      <c r="Z17" s="43"/>
      <c r="AA17" s="43"/>
      <c r="AB17" s="43"/>
      <c r="AC17" s="43"/>
      <c r="AD17" s="47"/>
    </row>
    <row r="18" spans="3:30" ht="2.25" customHeight="1" thickBot="1">
      <c r="C18" s="41"/>
      <c r="D18" s="42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5"/>
      <c r="U18" s="46"/>
      <c r="V18" s="45"/>
      <c r="W18" s="43"/>
      <c r="X18" s="43"/>
      <c r="Y18" s="43"/>
      <c r="Z18" s="43"/>
      <c r="AA18" s="43"/>
      <c r="AB18" s="43"/>
      <c r="AC18" s="43"/>
      <c r="AD18" s="47"/>
    </row>
    <row r="19" spans="3:31" ht="15.75" customHeight="1">
      <c r="C19" s="41"/>
      <c r="D19" s="295" t="s">
        <v>99</v>
      </c>
      <c r="E19" s="296"/>
      <c r="F19" s="296"/>
      <c r="G19" s="296"/>
      <c r="H19" s="296"/>
      <c r="I19" s="296"/>
      <c r="J19" s="297"/>
      <c r="K19" s="43"/>
      <c r="L19" s="43"/>
      <c r="M19" s="295" t="s">
        <v>100</v>
      </c>
      <c r="N19" s="296"/>
      <c r="O19" s="296"/>
      <c r="P19" s="296"/>
      <c r="Q19" s="296"/>
      <c r="R19" s="296"/>
      <c r="S19" s="296"/>
      <c r="T19" s="296"/>
      <c r="U19" s="296"/>
      <c r="V19" s="297"/>
      <c r="W19" s="43"/>
      <c r="X19" s="295" t="s">
        <v>101</v>
      </c>
      <c r="Y19" s="296"/>
      <c r="Z19" s="296"/>
      <c r="AA19" s="296"/>
      <c r="AB19" s="296"/>
      <c r="AC19" s="296"/>
      <c r="AD19" s="296"/>
      <c r="AE19" s="297"/>
    </row>
    <row r="20" spans="3:31" ht="3" customHeight="1">
      <c r="C20" s="48"/>
      <c r="D20" s="49"/>
      <c r="E20" s="50"/>
      <c r="F20" s="51"/>
      <c r="G20" s="50"/>
      <c r="H20" s="50"/>
      <c r="I20" s="50"/>
      <c r="J20" s="52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2"/>
      <c r="W20" s="50"/>
      <c r="X20" s="49"/>
      <c r="Y20" s="50"/>
      <c r="Z20" s="50"/>
      <c r="AA20" s="50"/>
      <c r="AB20" s="50"/>
      <c r="AC20" s="50"/>
      <c r="AD20" s="50"/>
      <c r="AE20" s="53"/>
    </row>
    <row r="21" spans="3:31" ht="15.75" customHeight="1">
      <c r="C21" s="48"/>
      <c r="D21" s="54" t="s">
        <v>104</v>
      </c>
      <c r="E21" s="230" t="s">
        <v>104</v>
      </c>
      <c r="F21" s="231"/>
      <c r="G21" s="231"/>
      <c r="H21" s="232"/>
      <c r="I21" s="230" t="s">
        <v>105</v>
      </c>
      <c r="J21" s="233"/>
      <c r="K21" s="50"/>
      <c r="L21" s="50"/>
      <c r="M21" s="265" t="s">
        <v>104</v>
      </c>
      <c r="N21" s="231"/>
      <c r="O21" s="231"/>
      <c r="P21" s="232"/>
      <c r="Q21" s="230" t="s">
        <v>104</v>
      </c>
      <c r="R21" s="231"/>
      <c r="S21" s="231"/>
      <c r="T21" s="232"/>
      <c r="U21" s="230" t="s">
        <v>106</v>
      </c>
      <c r="V21" s="233"/>
      <c r="W21" s="50"/>
      <c r="X21" s="265" t="s">
        <v>104</v>
      </c>
      <c r="Y21" s="231"/>
      <c r="Z21" s="231"/>
      <c r="AA21" s="232"/>
      <c r="AB21" s="230" t="s">
        <v>104</v>
      </c>
      <c r="AC21" s="231"/>
      <c r="AD21" s="232"/>
      <c r="AE21" s="55" t="s">
        <v>106</v>
      </c>
    </row>
    <row r="22" spans="3:31" ht="3" customHeight="1">
      <c r="C22" s="56"/>
      <c r="D22" s="57"/>
      <c r="E22" s="58"/>
      <c r="F22" s="58"/>
      <c r="G22" s="58"/>
      <c r="H22" s="58"/>
      <c r="I22" s="58"/>
      <c r="J22" s="53"/>
      <c r="K22" s="58"/>
      <c r="L22" s="58"/>
      <c r="M22" s="59"/>
      <c r="N22" s="58"/>
      <c r="O22" s="58"/>
      <c r="P22" s="58"/>
      <c r="Q22" s="58"/>
      <c r="R22" s="58"/>
      <c r="S22" s="58"/>
      <c r="T22" s="58"/>
      <c r="U22" s="58"/>
      <c r="V22" s="53"/>
      <c r="W22" s="58"/>
      <c r="X22" s="59"/>
      <c r="Y22" s="58"/>
      <c r="Z22" s="58"/>
      <c r="AA22" s="58"/>
      <c r="AB22" s="58"/>
      <c r="AC22" s="58"/>
      <c r="AD22" s="58"/>
      <c r="AE22" s="53"/>
    </row>
    <row r="23" spans="3:33" ht="15.75" customHeight="1">
      <c r="C23" s="56"/>
      <c r="D23" s="85" t="str">
        <f>REPT(Y33,1)</f>
        <v>Степанов</v>
      </c>
      <c r="E23" s="268" t="str">
        <f>REPT(Y43,1)</f>
        <v>0</v>
      </c>
      <c r="F23" s="269"/>
      <c r="G23" s="269"/>
      <c r="H23" s="270"/>
      <c r="I23" s="266"/>
      <c r="J23" s="267"/>
      <c r="K23" s="50"/>
      <c r="L23" s="50"/>
      <c r="M23" s="271" t="str">
        <f>REPT(Y43,1)</f>
        <v>0</v>
      </c>
      <c r="N23" s="269"/>
      <c r="O23" s="269"/>
      <c r="P23" s="270"/>
      <c r="Q23" s="268" t="str">
        <f>REPT(Y39,1)</f>
        <v>Ердяков</v>
      </c>
      <c r="R23" s="269"/>
      <c r="S23" s="269"/>
      <c r="T23" s="270"/>
      <c r="U23" s="266"/>
      <c r="V23" s="267"/>
      <c r="W23" s="58"/>
      <c r="X23" s="261" t="str">
        <f>REPT(Y35,1)</f>
        <v>Сачков</v>
      </c>
      <c r="Y23" s="259"/>
      <c r="Z23" s="259"/>
      <c r="AA23" s="260"/>
      <c r="AB23" s="258" t="str">
        <f>REPT(Y43,1)</f>
        <v>0</v>
      </c>
      <c r="AC23" s="259"/>
      <c r="AD23" s="260"/>
      <c r="AE23" s="60"/>
      <c r="AF23" s="196"/>
      <c r="AG23" s="196"/>
    </row>
    <row r="24" spans="3:33" ht="3" customHeight="1">
      <c r="C24" s="56"/>
      <c r="D24" s="61"/>
      <c r="E24" s="62"/>
      <c r="F24" s="62"/>
      <c r="G24" s="62"/>
      <c r="H24" s="62"/>
      <c r="I24" s="63"/>
      <c r="J24" s="64"/>
      <c r="K24" s="50"/>
      <c r="L24" s="50"/>
      <c r="M24" s="65"/>
      <c r="N24" s="62"/>
      <c r="O24" s="62"/>
      <c r="P24" s="62"/>
      <c r="Q24" s="62"/>
      <c r="R24" s="62"/>
      <c r="S24" s="62"/>
      <c r="T24" s="62"/>
      <c r="U24" s="63"/>
      <c r="V24" s="64"/>
      <c r="W24" s="58"/>
      <c r="X24" s="66"/>
      <c r="Y24" s="67"/>
      <c r="Z24" s="67"/>
      <c r="AA24" s="67"/>
      <c r="AB24" s="67"/>
      <c r="AC24" s="67"/>
      <c r="AD24" s="67"/>
      <c r="AE24" s="68"/>
      <c r="AF24" s="196"/>
      <c r="AG24" s="196"/>
    </row>
    <row r="25" spans="3:33" ht="15.75" customHeight="1">
      <c r="C25" s="56"/>
      <c r="D25" s="85" t="str">
        <f>REPT(Y35,1)</f>
        <v>Сачков</v>
      </c>
      <c r="E25" s="268" t="str">
        <f>REPT(Y41,1)</f>
        <v>0</v>
      </c>
      <c r="F25" s="269"/>
      <c r="G25" s="269"/>
      <c r="H25" s="270"/>
      <c r="I25" s="266"/>
      <c r="J25" s="267"/>
      <c r="K25" s="50"/>
      <c r="L25" s="50"/>
      <c r="M25" s="271" t="str">
        <f>REPT(Y41,1)</f>
        <v>0</v>
      </c>
      <c r="N25" s="269"/>
      <c r="O25" s="269"/>
      <c r="P25" s="270"/>
      <c r="Q25" s="268" t="str">
        <f>REPT(Y37,1)</f>
        <v>Сильницкий</v>
      </c>
      <c r="R25" s="269"/>
      <c r="S25" s="269"/>
      <c r="T25" s="270"/>
      <c r="U25" s="266"/>
      <c r="V25" s="267"/>
      <c r="W25" s="58"/>
      <c r="X25" s="261" t="str">
        <f>REPT(Y37,1)</f>
        <v>Сильницкий</v>
      </c>
      <c r="Y25" s="259"/>
      <c r="Z25" s="259"/>
      <c r="AA25" s="260"/>
      <c r="AB25" s="258" t="str">
        <f>REPT(Y33,1)</f>
        <v>Степанов</v>
      </c>
      <c r="AC25" s="259"/>
      <c r="AD25" s="260"/>
      <c r="AE25" s="60">
        <v>8</v>
      </c>
      <c r="AF25" s="196"/>
      <c r="AG25" s="196"/>
    </row>
    <row r="26" spans="3:33" ht="3" customHeight="1">
      <c r="C26" s="56"/>
      <c r="D26" s="61"/>
      <c r="E26" s="62"/>
      <c r="F26" s="62"/>
      <c r="G26" s="62"/>
      <c r="H26" s="62"/>
      <c r="I26" s="63"/>
      <c r="J26" s="64"/>
      <c r="K26" s="50"/>
      <c r="L26" s="50"/>
      <c r="M26" s="65"/>
      <c r="N26" s="62"/>
      <c r="O26" s="62"/>
      <c r="P26" s="62"/>
      <c r="Q26" s="62"/>
      <c r="R26" s="62"/>
      <c r="S26" s="62"/>
      <c r="T26" s="62"/>
      <c r="U26" s="63"/>
      <c r="V26" s="64"/>
      <c r="W26" s="58"/>
      <c r="X26" s="66"/>
      <c r="Y26" s="67"/>
      <c r="Z26" s="67"/>
      <c r="AA26" s="67"/>
      <c r="AB26" s="67"/>
      <c r="AC26" s="67"/>
      <c r="AD26" s="67"/>
      <c r="AE26" s="68"/>
      <c r="AF26" s="196"/>
      <c r="AG26" s="196"/>
    </row>
    <row r="27" spans="3:33" ht="15.75" customHeight="1" thickBot="1">
      <c r="C27" s="56"/>
      <c r="D27" s="69" t="str">
        <f>REPT(Y37,1)</f>
        <v>Сильницкий</v>
      </c>
      <c r="E27" s="234" t="str">
        <f>REPT(Y39,1)</f>
        <v>Ердяков</v>
      </c>
      <c r="F27" s="235"/>
      <c r="G27" s="235"/>
      <c r="H27" s="236"/>
      <c r="I27" s="263">
        <v>8</v>
      </c>
      <c r="J27" s="264"/>
      <c r="K27" s="50"/>
      <c r="L27" s="50"/>
      <c r="M27" s="272" t="str">
        <f>REPT(Y33,1)</f>
        <v>Степанов</v>
      </c>
      <c r="N27" s="235"/>
      <c r="O27" s="235"/>
      <c r="P27" s="236"/>
      <c r="Q27" s="234" t="str">
        <f>REPT(Y35,1)</f>
        <v>Сачков</v>
      </c>
      <c r="R27" s="235"/>
      <c r="S27" s="235"/>
      <c r="T27" s="236"/>
      <c r="U27" s="263">
        <v>16</v>
      </c>
      <c r="V27" s="264"/>
      <c r="W27" s="58"/>
      <c r="X27" s="262" t="str">
        <f>REPT(Y39,1)</f>
        <v>Ердяков</v>
      </c>
      <c r="Y27" s="238"/>
      <c r="Z27" s="238"/>
      <c r="AA27" s="239"/>
      <c r="AB27" s="237" t="str">
        <f>REPT(Y41,1)</f>
        <v>0</v>
      </c>
      <c r="AC27" s="238"/>
      <c r="AD27" s="239"/>
      <c r="AE27" s="70"/>
      <c r="AF27" s="196"/>
      <c r="AG27" s="196"/>
    </row>
    <row r="28" spans="3:33" ht="3" customHeight="1" thickBot="1">
      <c r="C28" s="56"/>
      <c r="D28" s="71"/>
      <c r="E28" s="7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8"/>
      <c r="X28" s="58"/>
      <c r="Y28" s="58"/>
      <c r="Z28" s="58"/>
      <c r="AA28" s="58"/>
      <c r="AB28" s="58"/>
      <c r="AC28" s="58"/>
      <c r="AD28" s="58"/>
      <c r="AE28" s="58"/>
      <c r="AF28" s="196"/>
      <c r="AG28" s="196"/>
    </row>
    <row r="29" spans="3:33" ht="15.75" customHeight="1" thickBot="1">
      <c r="C29" s="56"/>
      <c r="D29" s="7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0"/>
      <c r="V29" s="50"/>
      <c r="W29" s="58"/>
      <c r="X29" s="306" t="s">
        <v>107</v>
      </c>
      <c r="Y29" s="307"/>
      <c r="Z29" s="307"/>
      <c r="AA29" s="307"/>
      <c r="AB29" s="307"/>
      <c r="AC29" s="307"/>
      <c r="AD29" s="307"/>
      <c r="AE29" s="307"/>
      <c r="AF29" s="307"/>
      <c r="AG29" s="308"/>
    </row>
    <row r="30" spans="3:31" ht="3" customHeight="1" thickBot="1">
      <c r="C30" s="56"/>
      <c r="D30" s="7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0"/>
      <c r="V30" s="50"/>
      <c r="W30" s="58"/>
      <c r="X30" s="58"/>
      <c r="Y30" s="58"/>
      <c r="Z30" s="58"/>
      <c r="AA30" s="58"/>
      <c r="AB30" s="58"/>
      <c r="AC30" s="58"/>
      <c r="AD30" s="58"/>
      <c r="AE30" s="58"/>
    </row>
    <row r="31" spans="4:33" ht="15.75" customHeight="1">
      <c r="D31" s="275" t="s">
        <v>102</v>
      </c>
      <c r="E31" s="276"/>
      <c r="F31" s="276"/>
      <c r="G31" s="276"/>
      <c r="H31" s="276"/>
      <c r="I31" s="276"/>
      <c r="J31" s="277"/>
      <c r="K31" s="51"/>
      <c r="L31" s="51"/>
      <c r="M31" s="278" t="s">
        <v>103</v>
      </c>
      <c r="N31" s="279"/>
      <c r="O31" s="279"/>
      <c r="P31" s="279"/>
      <c r="Q31" s="279"/>
      <c r="R31" s="279"/>
      <c r="S31" s="279"/>
      <c r="T31" s="279"/>
      <c r="U31" s="279"/>
      <c r="V31" s="280"/>
      <c r="W31" s="58"/>
      <c r="X31" s="73" t="s">
        <v>108</v>
      </c>
      <c r="Y31" s="281" t="s">
        <v>109</v>
      </c>
      <c r="Z31" s="282"/>
      <c r="AA31" s="282"/>
      <c r="AB31" s="282" t="s">
        <v>40</v>
      </c>
      <c r="AC31" s="298"/>
      <c r="AD31" s="281" t="s">
        <v>110</v>
      </c>
      <c r="AE31" s="282"/>
      <c r="AF31" s="282"/>
      <c r="AG31" s="292"/>
    </row>
    <row r="32" spans="4:33" ht="3" customHeight="1">
      <c r="D32" s="57"/>
      <c r="E32" s="51"/>
      <c r="F32" s="51"/>
      <c r="G32" s="51"/>
      <c r="H32" s="51"/>
      <c r="I32" s="51"/>
      <c r="J32" s="74"/>
      <c r="K32" s="51"/>
      <c r="L32" s="51"/>
      <c r="M32" s="75"/>
      <c r="N32" s="51"/>
      <c r="O32" s="51"/>
      <c r="P32" s="51"/>
      <c r="Q32" s="51"/>
      <c r="R32" s="51"/>
      <c r="S32" s="51"/>
      <c r="T32" s="50"/>
      <c r="U32" s="50"/>
      <c r="V32" s="52"/>
      <c r="W32" s="58"/>
      <c r="X32" s="59"/>
      <c r="Y32" s="76"/>
      <c r="Z32" s="76"/>
      <c r="AA32" s="76"/>
      <c r="AB32" s="76"/>
      <c r="AC32" s="76"/>
      <c r="AD32" s="76"/>
      <c r="AE32" s="76"/>
      <c r="AF32" s="77"/>
      <c r="AG32" s="197"/>
    </row>
    <row r="33" spans="4:33" ht="15.75" customHeight="1">
      <c r="D33" s="79" t="s">
        <v>3</v>
      </c>
      <c r="E33" s="285" t="s">
        <v>3</v>
      </c>
      <c r="F33" s="286"/>
      <c r="G33" s="286"/>
      <c r="H33" s="287"/>
      <c r="I33" s="285" t="s">
        <v>4</v>
      </c>
      <c r="J33" s="288"/>
      <c r="K33" s="51"/>
      <c r="L33" s="51"/>
      <c r="M33" s="309" t="s">
        <v>3</v>
      </c>
      <c r="N33" s="286"/>
      <c r="O33" s="286"/>
      <c r="P33" s="287"/>
      <c r="Q33" s="285" t="s">
        <v>3</v>
      </c>
      <c r="R33" s="286"/>
      <c r="S33" s="286"/>
      <c r="T33" s="287"/>
      <c r="U33" s="230" t="s">
        <v>4</v>
      </c>
      <c r="V33" s="233"/>
      <c r="W33" s="58"/>
      <c r="X33" s="80">
        <v>1</v>
      </c>
      <c r="Y33" s="283" t="str">
        <f>INDEX(Регистрация!$C$9:$C$104,MATCH("4A",Регистрация!$F$9:$F$104,0))</f>
        <v>Степанов</v>
      </c>
      <c r="Z33" s="284"/>
      <c r="AA33" s="284"/>
      <c r="AB33" s="284" t="str">
        <f>INDEX(Регистрация!$D$9:$D$104,MATCH("4A",Регистрация!$F$9:$F$104,0))</f>
        <v>Константин</v>
      </c>
      <c r="AC33" s="284"/>
      <c r="AD33" s="290" t="str">
        <f>INDEX(Регистрация!$E$9:$E$104,MATCH("4A",Регистрация!$F$9:$F$104,0))</f>
        <v>Москва</v>
      </c>
      <c r="AE33" s="284"/>
      <c r="AF33" s="284"/>
      <c r="AG33" s="291"/>
    </row>
    <row r="34" spans="4:33" ht="3" customHeight="1">
      <c r="D34" s="57"/>
      <c r="E34" s="71"/>
      <c r="F34" s="71"/>
      <c r="G34" s="71"/>
      <c r="H34" s="71"/>
      <c r="I34" s="71"/>
      <c r="J34" s="81"/>
      <c r="K34" s="82"/>
      <c r="L34" s="82"/>
      <c r="M34" s="57"/>
      <c r="N34" s="71"/>
      <c r="O34" s="71"/>
      <c r="P34" s="71"/>
      <c r="Q34" s="71"/>
      <c r="R34" s="71"/>
      <c r="S34" s="71"/>
      <c r="T34" s="58"/>
      <c r="U34" s="58"/>
      <c r="V34" s="53"/>
      <c r="W34" s="58"/>
      <c r="X34" s="59"/>
      <c r="Y34" s="83"/>
      <c r="Z34" s="83"/>
      <c r="AA34" s="83"/>
      <c r="AB34" s="83"/>
      <c r="AC34" s="83"/>
      <c r="AD34" s="83"/>
      <c r="AE34" s="83"/>
      <c r="AF34" s="83"/>
      <c r="AG34" s="84"/>
    </row>
    <row r="35" spans="4:33" ht="15.75" customHeight="1">
      <c r="D35" s="85" t="str">
        <f>REPT(Y43,1)</f>
        <v>0</v>
      </c>
      <c r="E35" s="258" t="str">
        <f>REPT(Y41,1)</f>
        <v>0</v>
      </c>
      <c r="F35" s="259"/>
      <c r="G35" s="259"/>
      <c r="H35" s="260"/>
      <c r="I35" s="254"/>
      <c r="J35" s="255"/>
      <c r="K35" s="82"/>
      <c r="L35" s="82"/>
      <c r="M35" s="261" t="str">
        <f>REPT(Y37,1)</f>
        <v>Сильницкий</v>
      </c>
      <c r="N35" s="259"/>
      <c r="O35" s="259"/>
      <c r="P35" s="260"/>
      <c r="Q35" s="258" t="str">
        <f>REPT(Y43,1)</f>
        <v>0</v>
      </c>
      <c r="R35" s="259"/>
      <c r="S35" s="259"/>
      <c r="T35" s="260"/>
      <c r="U35" s="254"/>
      <c r="V35" s="255"/>
      <c r="W35" s="58"/>
      <c r="X35" s="80">
        <v>2</v>
      </c>
      <c r="Y35" s="283" t="str">
        <f>INDEX(Регистрация!$C$9:$C$104,MATCH("4B",Регистрация!$F$9:$F$104,0))</f>
        <v>Сачков</v>
      </c>
      <c r="Z35" s="284"/>
      <c r="AA35" s="284"/>
      <c r="AB35" s="284" t="str">
        <f>INDEX(Регистрация!$D$9:$D$104,MATCH("4B",Регистрация!$F$9:$F$104,0))</f>
        <v>Олег</v>
      </c>
      <c r="AC35" s="284"/>
      <c r="AD35" s="290" t="str">
        <f>INDEX(Регистрация!$E$9:$E$104,MATCH("4B",Регистрация!$F$9:$F$104,0))</f>
        <v>Спб</v>
      </c>
      <c r="AE35" s="284"/>
      <c r="AF35" s="284"/>
      <c r="AG35" s="291"/>
    </row>
    <row r="36" spans="4:33" ht="3" customHeight="1">
      <c r="D36" s="61"/>
      <c r="E36" s="86"/>
      <c r="F36" s="86"/>
      <c r="G36" s="86"/>
      <c r="H36" s="86"/>
      <c r="I36" s="87"/>
      <c r="J36" s="88"/>
      <c r="K36" s="82"/>
      <c r="L36" s="82"/>
      <c r="M36" s="61"/>
      <c r="N36" s="86"/>
      <c r="O36" s="86"/>
      <c r="P36" s="86"/>
      <c r="Q36" s="86"/>
      <c r="R36" s="86"/>
      <c r="S36" s="86"/>
      <c r="T36" s="86"/>
      <c r="U36" s="87"/>
      <c r="V36" s="88"/>
      <c r="W36" s="82"/>
      <c r="X36" s="57"/>
      <c r="Y36" s="89"/>
      <c r="Z36" s="89"/>
      <c r="AA36" s="89"/>
      <c r="AB36" s="89"/>
      <c r="AC36" s="89"/>
      <c r="AD36" s="89"/>
      <c r="AE36" s="89"/>
      <c r="AF36" s="89"/>
      <c r="AG36" s="90"/>
    </row>
    <row r="37" spans="4:33" ht="15.75" customHeight="1">
      <c r="D37" s="85" t="str">
        <f>REPT(Y33,1)</f>
        <v>Степанов</v>
      </c>
      <c r="E37" s="258" t="str">
        <f>REPT(Y39,1)</f>
        <v>Ердяков</v>
      </c>
      <c r="F37" s="259"/>
      <c r="G37" s="259"/>
      <c r="H37" s="260"/>
      <c r="I37" s="254">
        <v>8</v>
      </c>
      <c r="J37" s="255"/>
      <c r="K37" s="82"/>
      <c r="L37" s="82"/>
      <c r="M37" s="261" t="str">
        <f>REPT(Y39,1)</f>
        <v>Ердяков</v>
      </c>
      <c r="N37" s="259"/>
      <c r="O37" s="259"/>
      <c r="P37" s="260"/>
      <c r="Q37" s="258" t="str">
        <f>REPT(Y35,1)</f>
        <v>Сачков</v>
      </c>
      <c r="R37" s="259"/>
      <c r="S37" s="259"/>
      <c r="T37" s="260"/>
      <c r="U37" s="254"/>
      <c r="V37" s="255"/>
      <c r="W37" s="82"/>
      <c r="X37" s="80">
        <v>3</v>
      </c>
      <c r="Y37" s="273" t="str">
        <f>INDEX(Регистрация!$C$9:$C$104,MATCH("4C",Регистрация!$F$9:$F$104,0))</f>
        <v>Сильницкий</v>
      </c>
      <c r="Z37" s="274"/>
      <c r="AA37" s="274"/>
      <c r="AB37" s="274" t="str">
        <f>INDEX(Регистрация!$D$9:$D$104,MATCH("4C",Регистрация!$F$9:$F$104,0))</f>
        <v>Станислав</v>
      </c>
      <c r="AC37" s="274"/>
      <c r="AD37" s="293" t="str">
        <f>INDEX(Регистрация!$E$9:$E$104,MATCH("4C",Регистрация!$F$9:$F$104,0))</f>
        <v>Москва</v>
      </c>
      <c r="AE37" s="274"/>
      <c r="AF37" s="274"/>
      <c r="AG37" s="294"/>
    </row>
    <row r="38" spans="4:33" ht="3" customHeight="1">
      <c r="D38" s="61"/>
      <c r="E38" s="86"/>
      <c r="F38" s="86"/>
      <c r="G38" s="86"/>
      <c r="H38" s="86"/>
      <c r="I38" s="87"/>
      <c r="J38" s="88"/>
      <c r="K38" s="82"/>
      <c r="L38" s="82"/>
      <c r="M38" s="61"/>
      <c r="N38" s="86"/>
      <c r="O38" s="86"/>
      <c r="P38" s="86"/>
      <c r="Q38" s="86"/>
      <c r="R38" s="86"/>
      <c r="S38" s="86"/>
      <c r="T38" s="86"/>
      <c r="U38" s="87"/>
      <c r="V38" s="88"/>
      <c r="W38" s="82"/>
      <c r="X38" s="57"/>
      <c r="Y38" s="89"/>
      <c r="Z38" s="89"/>
      <c r="AA38" s="89"/>
      <c r="AB38" s="89"/>
      <c r="AC38" s="89"/>
      <c r="AD38" s="89"/>
      <c r="AE38" s="89"/>
      <c r="AF38" s="89"/>
      <c r="AG38" s="90"/>
    </row>
    <row r="39" spans="4:33" ht="15.75" customHeight="1" thickBot="1">
      <c r="D39" s="69" t="str">
        <f>REPT(Y35,1)</f>
        <v>Сачков</v>
      </c>
      <c r="E39" s="237" t="str">
        <f>REPT(Y37,1)</f>
        <v>Сильницкий</v>
      </c>
      <c r="F39" s="238"/>
      <c r="G39" s="238"/>
      <c r="H39" s="239"/>
      <c r="I39" s="256">
        <v>12</v>
      </c>
      <c r="J39" s="257"/>
      <c r="K39" s="82"/>
      <c r="L39" s="82"/>
      <c r="M39" s="262" t="str">
        <f>REPT(Y33,1)</f>
        <v>Степанов</v>
      </c>
      <c r="N39" s="238"/>
      <c r="O39" s="238"/>
      <c r="P39" s="239"/>
      <c r="Q39" s="237" t="str">
        <f>REPT(Y41,1)</f>
        <v>0</v>
      </c>
      <c r="R39" s="238"/>
      <c r="S39" s="238"/>
      <c r="T39" s="239"/>
      <c r="U39" s="256"/>
      <c r="V39" s="257"/>
      <c r="W39" s="82"/>
      <c r="X39" s="80">
        <v>4</v>
      </c>
      <c r="Y39" s="273" t="str">
        <f>INDEX(Регистрация!$C$9:$C$104,MATCH("4D",Регистрация!$F$9:$F$104,0))</f>
        <v>Ердяков</v>
      </c>
      <c r="Z39" s="274"/>
      <c r="AA39" s="274"/>
      <c r="AB39" s="274" t="str">
        <f>INDEX(Регистрация!$D$9:$D$104,MATCH("4D",Регистрация!$F$9:$F$104,0))</f>
        <v>Игорь</v>
      </c>
      <c r="AC39" s="274"/>
      <c r="AD39" s="293" t="str">
        <f>INDEX(Регистрация!$E$9:$E$104,MATCH("4D",Регистрация!$F$9:$F$104,0))</f>
        <v>Москва</v>
      </c>
      <c r="AE39" s="274"/>
      <c r="AF39" s="274"/>
      <c r="AG39" s="294"/>
    </row>
    <row r="40" spans="4:33" ht="3" customHeight="1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57"/>
      <c r="Y40" s="89">
        <v>5</v>
      </c>
      <c r="Z40" s="89"/>
      <c r="AA40" s="89"/>
      <c r="AB40" s="89"/>
      <c r="AC40" s="89"/>
      <c r="AD40" s="89"/>
      <c r="AE40" s="89"/>
      <c r="AF40" s="89"/>
      <c r="AG40" s="90"/>
    </row>
    <row r="41" spans="24:33" ht="15.75" customHeight="1" thickBot="1">
      <c r="X41" s="80">
        <v>5</v>
      </c>
      <c r="Y41" s="273">
        <f>INDEX(Регистрация!$C$9:$C$104,MATCH("4E",Регистрация!$F$9:$F$104,0))</f>
        <v>0</v>
      </c>
      <c r="Z41" s="274"/>
      <c r="AA41" s="274"/>
      <c r="AB41" s="274">
        <f>INDEX(Регистрация!$D$9:$D$104,MATCH("4E",Регистрация!$F$9:$F$104,0))</f>
        <v>0</v>
      </c>
      <c r="AC41" s="274"/>
      <c r="AD41" s="293">
        <f>INDEX(Регистрация!$E$9:$E$104,MATCH("4E",Регистрация!$F$9:$F$104,0))</f>
        <v>0</v>
      </c>
      <c r="AE41" s="274"/>
      <c r="AF41" s="274"/>
      <c r="AG41" s="294"/>
    </row>
    <row r="42" spans="5:33" ht="3" customHeight="1">
      <c r="E42" s="240" t="s">
        <v>111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X42" s="57"/>
      <c r="Y42" s="89"/>
      <c r="Z42" s="89"/>
      <c r="AA42" s="89"/>
      <c r="AB42" s="89"/>
      <c r="AC42" s="89"/>
      <c r="AD42" s="89"/>
      <c r="AE42" s="89"/>
      <c r="AF42" s="89"/>
      <c r="AG42" s="90"/>
    </row>
    <row r="43" spans="5:33" ht="15.75" customHeight="1" thickBot="1">
      <c r="E43" s="243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U43" s="94"/>
      <c r="X43" s="91">
        <v>6</v>
      </c>
      <c r="Y43" s="273">
        <f>INDEX(Регистрация!$C$9:$C$104,MATCH("4F",Регистрация!$F$9:$F$104,0))</f>
        <v>0</v>
      </c>
      <c r="Z43" s="274"/>
      <c r="AA43" s="274"/>
      <c r="AB43" s="274">
        <f>INDEX(Регистрация!$D$9:$D$104,MATCH("4F",Регистрация!$F$9:$F$104,0))</f>
        <v>0</v>
      </c>
      <c r="AC43" s="274"/>
      <c r="AD43" s="293">
        <f>INDEX(Регистрация!$E$9:$E$104,MATCH("4F",Регистрация!$F$9:$F$104,0))</f>
        <v>0</v>
      </c>
      <c r="AE43" s="274"/>
      <c r="AF43" s="274"/>
      <c r="AG43" s="294"/>
    </row>
    <row r="44" spans="5:20" ht="15">
      <c r="E44" s="217">
        <v>1</v>
      </c>
      <c r="F44" s="218"/>
      <c r="G44" s="225" t="s">
        <v>120</v>
      </c>
      <c r="H44" s="226"/>
      <c r="I44" s="226"/>
      <c r="J44" s="226"/>
      <c r="K44" s="226"/>
      <c r="L44" s="226"/>
      <c r="M44" s="226"/>
      <c r="N44" s="226"/>
      <c r="O44" s="299"/>
      <c r="P44" s="299"/>
      <c r="Q44" s="301"/>
      <c r="R44" s="301"/>
      <c r="S44" s="301"/>
      <c r="T44" s="302"/>
    </row>
    <row r="45" spans="5:20" ht="15.75" thickBot="1">
      <c r="E45" s="219">
        <v>2</v>
      </c>
      <c r="F45" s="220"/>
      <c r="G45" s="227" t="s">
        <v>158</v>
      </c>
      <c r="H45" s="228"/>
      <c r="I45" s="228"/>
      <c r="J45" s="228"/>
      <c r="K45" s="228"/>
      <c r="L45" s="228"/>
      <c r="M45" s="228"/>
      <c r="N45" s="228"/>
      <c r="O45" s="300"/>
      <c r="P45" s="300"/>
      <c r="Q45" s="303"/>
      <c r="R45" s="303"/>
      <c r="S45" s="303"/>
      <c r="T45" s="304"/>
    </row>
    <row r="46" spans="5:20" ht="15">
      <c r="E46" s="221"/>
      <c r="F46" s="221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5:20" ht="12.75"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</sheetData>
  <sheetProtection formatCells="0" formatColumns="0" formatRows="0" insertColumns="0" insertRows="0" insertHyperlinks="0" deleteColumns="0" deleteRows="0" sort="0" autoFilter="0" pivotTables="0"/>
  <mergeCells count="99">
    <mergeCell ref="E44:F44"/>
    <mergeCell ref="E45:F45"/>
    <mergeCell ref="E46:F46"/>
    <mergeCell ref="K10:M10"/>
    <mergeCell ref="G44:K44"/>
    <mergeCell ref="G45:K45"/>
    <mergeCell ref="G46:K46"/>
    <mergeCell ref="E21:H21"/>
    <mergeCell ref="I21:J21"/>
    <mergeCell ref="E27:H27"/>
    <mergeCell ref="Q39:T39"/>
    <mergeCell ref="E42:T43"/>
    <mergeCell ref="C10:D10"/>
    <mergeCell ref="I27:J27"/>
    <mergeCell ref="M27:P27"/>
    <mergeCell ref="Q27:T27"/>
    <mergeCell ref="M23:P23"/>
    <mergeCell ref="Q23:T23"/>
    <mergeCell ref="E5:AB5"/>
    <mergeCell ref="Y10:AA10"/>
    <mergeCell ref="Q10:S10"/>
    <mergeCell ref="T10:V10"/>
    <mergeCell ref="E10:G10"/>
    <mergeCell ref="H10:J10"/>
    <mergeCell ref="J7:X7"/>
    <mergeCell ref="U37:V37"/>
    <mergeCell ref="N10:P10"/>
    <mergeCell ref="U39:V39"/>
    <mergeCell ref="E37:H37"/>
    <mergeCell ref="I37:J37"/>
    <mergeCell ref="M37:P37"/>
    <mergeCell ref="Q37:T37"/>
    <mergeCell ref="E39:H39"/>
    <mergeCell ref="I39:J39"/>
    <mergeCell ref="M39:P39"/>
    <mergeCell ref="X27:AA27"/>
    <mergeCell ref="AB27:AD27"/>
    <mergeCell ref="U27:V27"/>
    <mergeCell ref="M21:P21"/>
    <mergeCell ref="Q21:T21"/>
    <mergeCell ref="U21:V21"/>
    <mergeCell ref="X21:AA21"/>
    <mergeCell ref="AB21:AD21"/>
    <mergeCell ref="U23:V23"/>
    <mergeCell ref="X23:AA23"/>
    <mergeCell ref="AB23:AD23"/>
    <mergeCell ref="E25:H25"/>
    <mergeCell ref="I25:J25"/>
    <mergeCell ref="M25:P25"/>
    <mergeCell ref="Q25:T25"/>
    <mergeCell ref="U25:V25"/>
    <mergeCell ref="X25:AA25"/>
    <mergeCell ref="AB25:AD25"/>
    <mergeCell ref="E23:H23"/>
    <mergeCell ref="I23:J23"/>
    <mergeCell ref="AB33:AC33"/>
    <mergeCell ref="AB35:AC35"/>
    <mergeCell ref="M33:P33"/>
    <mergeCell ref="Q33:T33"/>
    <mergeCell ref="U33:V33"/>
    <mergeCell ref="M35:P35"/>
    <mergeCell ref="Q35:T35"/>
    <mergeCell ref="U35:V35"/>
    <mergeCell ref="Y43:AA43"/>
    <mergeCell ref="D31:J31"/>
    <mergeCell ref="M31:V31"/>
    <mergeCell ref="Y31:AA31"/>
    <mergeCell ref="Y33:AA33"/>
    <mergeCell ref="Y35:AA35"/>
    <mergeCell ref="E33:H33"/>
    <mergeCell ref="I33:J33"/>
    <mergeCell ref="E35:H35"/>
    <mergeCell ref="I35:J35"/>
    <mergeCell ref="A1:AG3"/>
    <mergeCell ref="AD33:AG33"/>
    <mergeCell ref="AD31:AG31"/>
    <mergeCell ref="AD37:AG37"/>
    <mergeCell ref="AD35:AG35"/>
    <mergeCell ref="Y37:AA37"/>
    <mergeCell ref="D19:J19"/>
    <mergeCell ref="M19:V19"/>
    <mergeCell ref="X19:AE19"/>
    <mergeCell ref="AB31:AC31"/>
    <mergeCell ref="L46:O46"/>
    <mergeCell ref="L44:O44"/>
    <mergeCell ref="L45:O45"/>
    <mergeCell ref="P44:T44"/>
    <mergeCell ref="P45:T45"/>
    <mergeCell ref="P46:T46"/>
    <mergeCell ref="X29:AG29"/>
    <mergeCell ref="AD39:AG39"/>
    <mergeCell ref="AD41:AG41"/>
    <mergeCell ref="AD43:AG43"/>
    <mergeCell ref="AB37:AC37"/>
    <mergeCell ref="AB39:AC39"/>
    <mergeCell ref="AB41:AC41"/>
    <mergeCell ref="AB43:AC43"/>
    <mergeCell ref="Y39:AA39"/>
    <mergeCell ref="Y41:AA41"/>
  </mergeCells>
  <printOptions horizontalCentered="1" verticalCentered="1"/>
  <pageMargins left="0.2362204724409449" right="0.4724409448818898" top="0.31496062992125984" bottom="0.7480314960629921" header="0.15748031496062992" footer="0.5118110236220472"/>
  <pageSetup horizontalDpi="300" verticalDpi="300" orientation="landscape" paperSize="9" scale="72" r:id="rId2"/>
  <headerFooter alignWithMargins="0">
    <oddHeader>&amp;CTabele Grupowe Grand Prix Polski w Pool Bilard</oddHeader>
    <oddFooter>&amp;L&amp;D&amp;COpracowanie i przygotowanie: Grzegorz Kedzierski&amp;R&amp;T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7"/>
  <sheetViews>
    <sheetView zoomScale="70" zoomScaleNormal="70" zoomScaleSheetLayoutView="75" workbookViewId="0" topLeftCell="A1">
      <selection activeCell="J7" sqref="J7:X7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4.8515625" style="0" customWidth="1"/>
    <col min="4" max="4" width="20.00390625" style="0" customWidth="1"/>
    <col min="5" max="5" width="6.7109375" style="0" customWidth="1"/>
    <col min="6" max="6" width="0.5625" style="0" customWidth="1"/>
    <col min="7" max="8" width="6.7109375" style="0" customWidth="1"/>
    <col min="9" max="9" width="0.5625" style="0" customWidth="1"/>
    <col min="10" max="11" width="6.7109375" style="0" customWidth="1"/>
    <col min="12" max="12" width="0.5625" style="0" customWidth="1"/>
    <col min="13" max="14" width="6.7109375" style="0" customWidth="1"/>
    <col min="15" max="15" width="0.5625" style="0" customWidth="1"/>
    <col min="16" max="17" width="6.7109375" style="0" customWidth="1"/>
    <col min="18" max="18" width="0.5625" style="0" customWidth="1"/>
    <col min="19" max="20" width="6.7109375" style="0" customWidth="1"/>
    <col min="21" max="21" width="0.5625" style="0" customWidth="1"/>
    <col min="22" max="22" width="6.7109375" style="0" customWidth="1"/>
    <col min="23" max="23" width="8.7109375" style="0" customWidth="1"/>
    <col min="24" max="24" width="7.28125" style="0" customWidth="1"/>
    <col min="25" max="25" width="6.7109375" style="0" customWidth="1"/>
    <col min="26" max="26" width="1.7109375" style="0" customWidth="1"/>
    <col min="27" max="27" width="6.7109375" style="0" customWidth="1"/>
    <col min="29" max="29" width="5.7109375" style="0" customWidth="1"/>
    <col min="30" max="30" width="6.57421875" style="0" customWidth="1"/>
    <col min="32" max="32" width="4.421875" style="0" customWidth="1"/>
    <col min="33" max="33" width="6.57421875" style="0" customWidth="1"/>
    <col min="34" max="34" width="3.421875" style="0" customWidth="1"/>
  </cols>
  <sheetData>
    <row r="1" spans="1:33" ht="3.75" customHeight="1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0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48.7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ht="1.5" customHeight="1"/>
    <row r="5" spans="5:28" ht="26.25">
      <c r="E5" s="248" t="s">
        <v>78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ht="1.5" customHeight="1"/>
    <row r="7" spans="10:24" ht="20.25">
      <c r="J7" s="305" t="s">
        <v>191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spans="4:32" ht="72.75" customHeight="1">
      <c r="D8" t="s">
        <v>112</v>
      </c>
      <c r="AF8" s="93"/>
    </row>
    <row r="9" ht="13.5" thickBot="1"/>
    <row r="10" spans="3:30" ht="24.75" customHeight="1">
      <c r="C10" s="246" t="s">
        <v>95</v>
      </c>
      <c r="D10" s="247"/>
      <c r="E10" s="222" t="str">
        <f>REPT(Y33,1)</f>
        <v>Грудинкин</v>
      </c>
      <c r="F10" s="223"/>
      <c r="G10" s="224"/>
      <c r="H10" s="222" t="str">
        <f>REPT(Y35,1)</f>
        <v>Никитин </v>
      </c>
      <c r="I10" s="223"/>
      <c r="J10" s="224"/>
      <c r="K10" s="222" t="str">
        <f>REPT(Y37,1)</f>
        <v>Будник</v>
      </c>
      <c r="L10" s="223"/>
      <c r="M10" s="224"/>
      <c r="N10" s="222" t="str">
        <f>REPT(Y39,1)</f>
        <v>Смирнов</v>
      </c>
      <c r="O10" s="223"/>
      <c r="P10" s="224"/>
      <c r="Q10" s="222" t="str">
        <f>REPT(Y41,1)</f>
        <v>0</v>
      </c>
      <c r="R10" s="223"/>
      <c r="S10" s="224"/>
      <c r="T10" s="222" t="str">
        <f>REPT(Y43,1)</f>
        <v>0</v>
      </c>
      <c r="U10" s="223"/>
      <c r="V10" s="253"/>
      <c r="W10" s="1" t="s">
        <v>76</v>
      </c>
      <c r="X10" s="2" t="s">
        <v>77</v>
      </c>
      <c r="Y10" s="250" t="s">
        <v>90</v>
      </c>
      <c r="Z10" s="251"/>
      <c r="AA10" s="252"/>
      <c r="AB10" s="3" t="s">
        <v>88</v>
      </c>
      <c r="AC10" s="3" t="s">
        <v>89</v>
      </c>
      <c r="AD10" s="4" t="s">
        <v>0</v>
      </c>
    </row>
    <row r="11" spans="3:30" ht="24.75" customHeight="1">
      <c r="C11" s="5">
        <v>1</v>
      </c>
      <c r="D11" s="6" t="str">
        <f>REPT(Y33,1)</f>
        <v>Грудинкин</v>
      </c>
      <c r="E11" s="7"/>
      <c r="F11" s="8" t="s">
        <v>1</v>
      </c>
      <c r="G11" s="9"/>
      <c r="H11" s="13">
        <v>7</v>
      </c>
      <c r="I11" s="11" t="s">
        <v>2</v>
      </c>
      <c r="J11" s="13">
        <v>1</v>
      </c>
      <c r="K11" s="13">
        <v>3</v>
      </c>
      <c r="L11" s="11" t="s">
        <v>2</v>
      </c>
      <c r="M11" s="13">
        <v>7</v>
      </c>
      <c r="N11" s="13">
        <v>7</v>
      </c>
      <c r="O11" s="11" t="s">
        <v>2</v>
      </c>
      <c r="P11" s="13">
        <v>4</v>
      </c>
      <c r="Q11" s="13">
        <v>0</v>
      </c>
      <c r="R11" s="11" t="s">
        <v>2</v>
      </c>
      <c r="S11" s="13">
        <v>0</v>
      </c>
      <c r="T11" s="13">
        <v>0</v>
      </c>
      <c r="U11" s="11" t="s">
        <v>2</v>
      </c>
      <c r="V11" s="14">
        <v>0</v>
      </c>
      <c r="W11" s="15">
        <v>2</v>
      </c>
      <c r="X11" s="16">
        <v>1</v>
      </c>
      <c r="Y11" s="16">
        <f>SUM(H11+K11+N11+Q11+T11)</f>
        <v>17</v>
      </c>
      <c r="Z11" s="11" t="s">
        <v>2</v>
      </c>
      <c r="AA11" s="17">
        <f>SUM(J11+M11+P11+S11+V11)</f>
        <v>12</v>
      </c>
      <c r="AB11" s="18">
        <f aca="true" t="shared" si="0" ref="AB11:AB16">SUM(Y11-AA11)</f>
        <v>5</v>
      </c>
      <c r="AC11" s="18">
        <v>0</v>
      </c>
      <c r="AD11" s="19"/>
    </row>
    <row r="12" spans="3:30" ht="24.75" customHeight="1">
      <c r="C12" s="20">
        <v>2</v>
      </c>
      <c r="D12" s="6" t="str">
        <f>REPT(Y35,1)</f>
        <v>Никитин </v>
      </c>
      <c r="E12" s="13">
        <v>1</v>
      </c>
      <c r="F12" s="21" t="s">
        <v>2</v>
      </c>
      <c r="G12" s="13">
        <v>7</v>
      </c>
      <c r="H12" s="22"/>
      <c r="I12" s="23" t="s">
        <v>1</v>
      </c>
      <c r="J12" s="24"/>
      <c r="K12" s="13">
        <v>3</v>
      </c>
      <c r="L12" s="11" t="s">
        <v>2</v>
      </c>
      <c r="M12" s="13">
        <v>7</v>
      </c>
      <c r="N12" s="13">
        <v>0</v>
      </c>
      <c r="O12" s="11" t="s">
        <v>2</v>
      </c>
      <c r="P12" s="13">
        <v>7</v>
      </c>
      <c r="Q12" s="13">
        <v>0</v>
      </c>
      <c r="R12" s="11" t="s">
        <v>2</v>
      </c>
      <c r="S12" s="13">
        <v>0</v>
      </c>
      <c r="T12" s="13">
        <v>0</v>
      </c>
      <c r="U12" s="11" t="s">
        <v>2</v>
      </c>
      <c r="V12" s="14">
        <v>0</v>
      </c>
      <c r="W12" s="15">
        <v>0</v>
      </c>
      <c r="X12" s="16">
        <v>3</v>
      </c>
      <c r="Y12" s="16">
        <f>SUM(E12+K12+N12+Q12+T12)</f>
        <v>4</v>
      </c>
      <c r="Z12" s="11" t="s">
        <v>2</v>
      </c>
      <c r="AA12" s="17">
        <f>SUM(G12+M12+P12+S12+V12)</f>
        <v>21</v>
      </c>
      <c r="AB12" s="18">
        <f t="shared" si="0"/>
        <v>-17</v>
      </c>
      <c r="AC12" s="18">
        <v>0</v>
      </c>
      <c r="AD12" s="19"/>
    </row>
    <row r="13" spans="3:30" ht="24.75" customHeight="1">
      <c r="C13" s="20">
        <v>3</v>
      </c>
      <c r="D13" s="6" t="str">
        <f>REPT(Y37,1)</f>
        <v>Будник</v>
      </c>
      <c r="E13" s="13">
        <v>7</v>
      </c>
      <c r="F13" s="21" t="s">
        <v>2</v>
      </c>
      <c r="G13" s="13">
        <v>3</v>
      </c>
      <c r="H13" s="13">
        <v>7</v>
      </c>
      <c r="I13" s="11" t="s">
        <v>2</v>
      </c>
      <c r="J13" s="13">
        <v>3</v>
      </c>
      <c r="K13" s="25"/>
      <c r="L13" s="8" t="s">
        <v>1</v>
      </c>
      <c r="M13" s="9"/>
      <c r="N13" s="13">
        <v>7</v>
      </c>
      <c r="O13" s="11" t="s">
        <v>2</v>
      </c>
      <c r="P13" s="13">
        <v>3</v>
      </c>
      <c r="Q13" s="13">
        <v>0</v>
      </c>
      <c r="R13" s="11" t="s">
        <v>2</v>
      </c>
      <c r="S13" s="13">
        <v>0</v>
      </c>
      <c r="T13" s="13">
        <v>0</v>
      </c>
      <c r="U13" s="11" t="s">
        <v>2</v>
      </c>
      <c r="V13" s="14">
        <v>0</v>
      </c>
      <c r="W13" s="15">
        <v>3</v>
      </c>
      <c r="X13" s="16">
        <v>0</v>
      </c>
      <c r="Y13" s="16">
        <f>SUM(E13+H13+N13+Q13+T13)</f>
        <v>21</v>
      </c>
      <c r="Z13" s="11" t="s">
        <v>2</v>
      </c>
      <c r="AA13" s="17">
        <f>SUM(G13+J13+P13+S13+V13)</f>
        <v>9</v>
      </c>
      <c r="AB13" s="18">
        <f t="shared" si="0"/>
        <v>12</v>
      </c>
      <c r="AC13" s="18">
        <v>0</v>
      </c>
      <c r="AD13" s="19"/>
    </row>
    <row r="14" spans="3:30" ht="24.75" customHeight="1">
      <c r="C14" s="20">
        <v>4</v>
      </c>
      <c r="D14" s="6" t="str">
        <f>REPT(Y39,1)</f>
        <v>Смирнов</v>
      </c>
      <c r="E14" s="13">
        <v>4</v>
      </c>
      <c r="F14" s="21" t="s">
        <v>2</v>
      </c>
      <c r="G14" s="13">
        <v>7</v>
      </c>
      <c r="H14" s="13">
        <v>7</v>
      </c>
      <c r="I14" s="11" t="s">
        <v>2</v>
      </c>
      <c r="J14" s="13">
        <v>0</v>
      </c>
      <c r="K14" s="13">
        <v>3</v>
      </c>
      <c r="L14" s="11" t="s">
        <v>2</v>
      </c>
      <c r="M14" s="13">
        <v>7</v>
      </c>
      <c r="N14" s="25"/>
      <c r="O14" s="8" t="s">
        <v>1</v>
      </c>
      <c r="P14" s="9"/>
      <c r="Q14" s="13">
        <v>0</v>
      </c>
      <c r="R14" s="11" t="s">
        <v>2</v>
      </c>
      <c r="S14" s="13">
        <v>0</v>
      </c>
      <c r="T14" s="13">
        <v>0</v>
      </c>
      <c r="U14" s="11" t="s">
        <v>2</v>
      </c>
      <c r="V14" s="14">
        <v>0</v>
      </c>
      <c r="W14" s="15">
        <v>1</v>
      </c>
      <c r="X14" s="16">
        <v>2</v>
      </c>
      <c r="Y14" s="16">
        <f>SUM(E14+H14+K14+Q14+T14)</f>
        <v>14</v>
      </c>
      <c r="Z14" s="11" t="s">
        <v>2</v>
      </c>
      <c r="AA14" s="17">
        <f>SUM(G14+J14+M14+S14+V14)</f>
        <v>14</v>
      </c>
      <c r="AB14" s="18">
        <f t="shared" si="0"/>
        <v>0</v>
      </c>
      <c r="AC14" s="18">
        <v>0</v>
      </c>
      <c r="AD14" s="19"/>
    </row>
    <row r="15" spans="3:30" ht="24.75" customHeight="1">
      <c r="C15" s="20">
        <v>5</v>
      </c>
      <c r="D15" s="6" t="str">
        <f>REPT(Y41,1)</f>
        <v>0</v>
      </c>
      <c r="E15" s="13">
        <v>0</v>
      </c>
      <c r="F15" s="21" t="s">
        <v>2</v>
      </c>
      <c r="G15" s="13">
        <v>0</v>
      </c>
      <c r="H15" s="13">
        <v>0</v>
      </c>
      <c r="I15" s="11" t="s">
        <v>2</v>
      </c>
      <c r="J15" s="13">
        <v>0</v>
      </c>
      <c r="K15" s="13">
        <v>0</v>
      </c>
      <c r="L15" s="11" t="s">
        <v>2</v>
      </c>
      <c r="M15" s="13">
        <v>0</v>
      </c>
      <c r="N15" s="13">
        <v>0</v>
      </c>
      <c r="O15" s="11" t="s">
        <v>2</v>
      </c>
      <c r="P15" s="13">
        <v>0</v>
      </c>
      <c r="Q15" s="25"/>
      <c r="R15" s="8" t="s">
        <v>1</v>
      </c>
      <c r="S15" s="9"/>
      <c r="T15" s="13">
        <v>0</v>
      </c>
      <c r="U15" s="11" t="s">
        <v>2</v>
      </c>
      <c r="V15" s="14">
        <v>0</v>
      </c>
      <c r="W15" s="15">
        <v>0</v>
      </c>
      <c r="X15" s="16">
        <v>0</v>
      </c>
      <c r="Y15" s="16">
        <f>SUM(E15+H15+K15+N15+T15)</f>
        <v>0</v>
      </c>
      <c r="Z15" s="11" t="s">
        <v>2</v>
      </c>
      <c r="AA15" s="17">
        <f>SUM(G15+J15+M15+P15+V15)</f>
        <v>0</v>
      </c>
      <c r="AB15" s="18">
        <f t="shared" si="0"/>
        <v>0</v>
      </c>
      <c r="AC15" s="18">
        <v>0</v>
      </c>
      <c r="AD15" s="19"/>
    </row>
    <row r="16" spans="3:30" ht="24.75" customHeight="1" thickBot="1">
      <c r="C16" s="26">
        <v>6</v>
      </c>
      <c r="D16" s="27" t="str">
        <f>REPT(Y43,1)</f>
        <v>0</v>
      </c>
      <c r="E16" s="28">
        <v>0</v>
      </c>
      <c r="F16" s="29" t="s">
        <v>2</v>
      </c>
      <c r="G16" s="30">
        <v>0</v>
      </c>
      <c r="H16" s="28">
        <v>0</v>
      </c>
      <c r="I16" s="31" t="s">
        <v>2</v>
      </c>
      <c r="J16" s="30">
        <v>0</v>
      </c>
      <c r="K16" s="32">
        <v>0</v>
      </c>
      <c r="L16" s="31" t="s">
        <v>2</v>
      </c>
      <c r="M16" s="30">
        <v>0</v>
      </c>
      <c r="N16" s="32">
        <v>0</v>
      </c>
      <c r="O16" s="31" t="s">
        <v>2</v>
      </c>
      <c r="P16" s="30">
        <v>0</v>
      </c>
      <c r="Q16" s="32">
        <v>0</v>
      </c>
      <c r="R16" s="31" t="s">
        <v>2</v>
      </c>
      <c r="S16" s="30">
        <v>0</v>
      </c>
      <c r="T16" s="33"/>
      <c r="U16" s="34" t="s">
        <v>1</v>
      </c>
      <c r="V16" s="35"/>
      <c r="W16" s="36">
        <v>0</v>
      </c>
      <c r="X16" s="37">
        <v>0</v>
      </c>
      <c r="Y16" s="37">
        <f>SUM(E16+H16+K16+N16+Q16)</f>
        <v>0</v>
      </c>
      <c r="Z16" s="31" t="s">
        <v>2</v>
      </c>
      <c r="AA16" s="38">
        <f>SUM(G16+J16+M16+P16+S16)</f>
        <v>0</v>
      </c>
      <c r="AB16" s="39">
        <f t="shared" si="0"/>
        <v>0</v>
      </c>
      <c r="AC16" s="39">
        <v>0</v>
      </c>
      <c r="AD16" s="40"/>
    </row>
    <row r="17" spans="3:30" ht="24.75" customHeight="1">
      <c r="C17" s="41"/>
      <c r="D17" s="42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/>
      <c r="U17" s="46"/>
      <c r="V17" s="45"/>
      <c r="W17" s="43"/>
      <c r="X17" s="43"/>
      <c r="Y17" s="43"/>
      <c r="Z17" s="43"/>
      <c r="AA17" s="43"/>
      <c r="AB17" s="43"/>
      <c r="AC17" s="43"/>
      <c r="AD17" s="47"/>
    </row>
    <row r="18" spans="3:30" ht="2.25" customHeight="1" thickBot="1">
      <c r="C18" s="41"/>
      <c r="D18" s="42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5"/>
      <c r="U18" s="46"/>
      <c r="V18" s="45"/>
      <c r="W18" s="43"/>
      <c r="X18" s="43"/>
      <c r="Y18" s="43"/>
      <c r="Z18" s="43"/>
      <c r="AA18" s="43"/>
      <c r="AB18" s="43"/>
      <c r="AC18" s="43"/>
      <c r="AD18" s="47"/>
    </row>
    <row r="19" spans="3:31" ht="15.75" customHeight="1">
      <c r="C19" s="41"/>
      <c r="D19" s="295" t="s">
        <v>99</v>
      </c>
      <c r="E19" s="296"/>
      <c r="F19" s="296"/>
      <c r="G19" s="296"/>
      <c r="H19" s="296"/>
      <c r="I19" s="296"/>
      <c r="J19" s="297"/>
      <c r="K19" s="43"/>
      <c r="L19" s="43"/>
      <c r="M19" s="295" t="s">
        <v>100</v>
      </c>
      <c r="N19" s="296"/>
      <c r="O19" s="296"/>
      <c r="P19" s="296"/>
      <c r="Q19" s="296"/>
      <c r="R19" s="296"/>
      <c r="S19" s="296"/>
      <c r="T19" s="296"/>
      <c r="U19" s="296"/>
      <c r="V19" s="297"/>
      <c r="W19" s="43"/>
      <c r="X19" s="295" t="s">
        <v>101</v>
      </c>
      <c r="Y19" s="296"/>
      <c r="Z19" s="296"/>
      <c r="AA19" s="296"/>
      <c r="AB19" s="296"/>
      <c r="AC19" s="296"/>
      <c r="AD19" s="296"/>
      <c r="AE19" s="297"/>
    </row>
    <row r="20" spans="3:31" ht="3" customHeight="1">
      <c r="C20" s="48"/>
      <c r="D20" s="49"/>
      <c r="E20" s="50"/>
      <c r="F20" s="51"/>
      <c r="G20" s="50"/>
      <c r="H20" s="50"/>
      <c r="I20" s="50"/>
      <c r="J20" s="52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2"/>
      <c r="W20" s="50"/>
      <c r="X20" s="49"/>
      <c r="Y20" s="50"/>
      <c r="Z20" s="50"/>
      <c r="AA20" s="50"/>
      <c r="AB20" s="50"/>
      <c r="AC20" s="50"/>
      <c r="AD20" s="50"/>
      <c r="AE20" s="53"/>
    </row>
    <row r="21" spans="3:31" ht="15.75" customHeight="1">
      <c r="C21" s="48"/>
      <c r="D21" s="54" t="s">
        <v>104</v>
      </c>
      <c r="E21" s="230" t="s">
        <v>104</v>
      </c>
      <c r="F21" s="231"/>
      <c r="G21" s="231"/>
      <c r="H21" s="232"/>
      <c r="I21" s="230" t="s">
        <v>105</v>
      </c>
      <c r="J21" s="233"/>
      <c r="K21" s="50"/>
      <c r="L21" s="50"/>
      <c r="M21" s="265" t="s">
        <v>104</v>
      </c>
      <c r="N21" s="231"/>
      <c r="O21" s="231"/>
      <c r="P21" s="232"/>
      <c r="Q21" s="230" t="s">
        <v>104</v>
      </c>
      <c r="R21" s="231"/>
      <c r="S21" s="231"/>
      <c r="T21" s="232"/>
      <c r="U21" s="230" t="s">
        <v>106</v>
      </c>
      <c r="V21" s="233"/>
      <c r="W21" s="50"/>
      <c r="X21" s="265" t="s">
        <v>104</v>
      </c>
      <c r="Y21" s="231"/>
      <c r="Z21" s="231"/>
      <c r="AA21" s="232"/>
      <c r="AB21" s="230" t="s">
        <v>104</v>
      </c>
      <c r="AC21" s="231"/>
      <c r="AD21" s="232"/>
      <c r="AE21" s="55" t="s">
        <v>106</v>
      </c>
    </row>
    <row r="22" spans="3:31" ht="3" customHeight="1">
      <c r="C22" s="56"/>
      <c r="D22" s="57"/>
      <c r="E22" s="58"/>
      <c r="F22" s="58"/>
      <c r="G22" s="58"/>
      <c r="H22" s="58"/>
      <c r="I22" s="58"/>
      <c r="J22" s="53"/>
      <c r="K22" s="58"/>
      <c r="L22" s="58"/>
      <c r="M22" s="59"/>
      <c r="N22" s="58"/>
      <c r="O22" s="58"/>
      <c r="P22" s="58"/>
      <c r="Q22" s="58"/>
      <c r="R22" s="58"/>
      <c r="S22" s="58"/>
      <c r="T22" s="58"/>
      <c r="U22" s="58"/>
      <c r="V22" s="53"/>
      <c r="W22" s="58"/>
      <c r="X22" s="59"/>
      <c r="Y22" s="58"/>
      <c r="Z22" s="58"/>
      <c r="AA22" s="58"/>
      <c r="AB22" s="58"/>
      <c r="AC22" s="58"/>
      <c r="AD22" s="58"/>
      <c r="AE22" s="53"/>
    </row>
    <row r="23" spans="3:33" ht="15.75" customHeight="1">
      <c r="C23" s="56"/>
      <c r="D23" s="85" t="str">
        <f>REPT(Y33,1)</f>
        <v>Грудинкин</v>
      </c>
      <c r="E23" s="268" t="str">
        <f>REPT(Y43,1)</f>
        <v>0</v>
      </c>
      <c r="F23" s="269"/>
      <c r="G23" s="269"/>
      <c r="H23" s="270"/>
      <c r="I23" s="266"/>
      <c r="J23" s="267"/>
      <c r="K23" s="50"/>
      <c r="L23" s="50"/>
      <c r="M23" s="271" t="str">
        <f>REPT(Y43,1)</f>
        <v>0</v>
      </c>
      <c r="N23" s="269"/>
      <c r="O23" s="269"/>
      <c r="P23" s="270"/>
      <c r="Q23" s="268" t="str">
        <f>REPT(Y39,1)</f>
        <v>Смирнов</v>
      </c>
      <c r="R23" s="269"/>
      <c r="S23" s="269"/>
      <c r="T23" s="270"/>
      <c r="U23" s="266"/>
      <c r="V23" s="267"/>
      <c r="W23" s="58"/>
      <c r="X23" s="261" t="str">
        <f>REPT(Y35,1)</f>
        <v>Никитин </v>
      </c>
      <c r="Y23" s="259"/>
      <c r="Z23" s="259"/>
      <c r="AA23" s="260"/>
      <c r="AB23" s="258" t="str">
        <f>REPT(Y43,1)</f>
        <v>0</v>
      </c>
      <c r="AC23" s="259"/>
      <c r="AD23" s="260"/>
      <c r="AE23" s="60"/>
      <c r="AF23" s="196"/>
      <c r="AG23" s="196"/>
    </row>
    <row r="24" spans="3:33" ht="3" customHeight="1">
      <c r="C24" s="56"/>
      <c r="D24" s="61"/>
      <c r="E24" s="62"/>
      <c r="F24" s="62"/>
      <c r="G24" s="62"/>
      <c r="H24" s="62"/>
      <c r="I24" s="63"/>
      <c r="J24" s="64"/>
      <c r="K24" s="50"/>
      <c r="L24" s="50"/>
      <c r="M24" s="65"/>
      <c r="N24" s="62"/>
      <c r="O24" s="62"/>
      <c r="P24" s="62"/>
      <c r="Q24" s="62"/>
      <c r="R24" s="62"/>
      <c r="S24" s="62"/>
      <c r="T24" s="62"/>
      <c r="U24" s="63"/>
      <c r="V24" s="64"/>
      <c r="W24" s="58"/>
      <c r="X24" s="66"/>
      <c r="Y24" s="67"/>
      <c r="Z24" s="67"/>
      <c r="AA24" s="67"/>
      <c r="AB24" s="67"/>
      <c r="AC24" s="67"/>
      <c r="AD24" s="67"/>
      <c r="AE24" s="68"/>
      <c r="AF24" s="196"/>
      <c r="AG24" s="196"/>
    </row>
    <row r="25" spans="3:33" ht="15.75" customHeight="1">
      <c r="C25" s="56"/>
      <c r="D25" s="85" t="str">
        <f>REPT(Y35,1)</f>
        <v>Никитин </v>
      </c>
      <c r="E25" s="268" t="str">
        <f>REPT(Y41,1)</f>
        <v>0</v>
      </c>
      <c r="F25" s="269"/>
      <c r="G25" s="269"/>
      <c r="H25" s="270"/>
      <c r="I25" s="266"/>
      <c r="J25" s="267"/>
      <c r="K25" s="50"/>
      <c r="L25" s="50"/>
      <c r="M25" s="271" t="str">
        <f>REPT(Y41,1)</f>
        <v>0</v>
      </c>
      <c r="N25" s="269"/>
      <c r="O25" s="269"/>
      <c r="P25" s="270"/>
      <c r="Q25" s="268" t="str">
        <f>REPT(Y37,1)</f>
        <v>Будник</v>
      </c>
      <c r="R25" s="269"/>
      <c r="S25" s="269"/>
      <c r="T25" s="270"/>
      <c r="U25" s="266"/>
      <c r="V25" s="267"/>
      <c r="W25" s="58"/>
      <c r="X25" s="261" t="str">
        <f>REPT(Y37,1)</f>
        <v>Будник</v>
      </c>
      <c r="Y25" s="259"/>
      <c r="Z25" s="259"/>
      <c r="AA25" s="260"/>
      <c r="AB25" s="258" t="str">
        <f>REPT(Y33,1)</f>
        <v>Грудинкин</v>
      </c>
      <c r="AC25" s="259"/>
      <c r="AD25" s="260"/>
      <c r="AE25" s="60">
        <v>17</v>
      </c>
      <c r="AF25" s="196"/>
      <c r="AG25" s="196"/>
    </row>
    <row r="26" spans="3:33" ht="3" customHeight="1">
      <c r="C26" s="56"/>
      <c r="D26" s="61"/>
      <c r="E26" s="62"/>
      <c r="F26" s="62"/>
      <c r="G26" s="62"/>
      <c r="H26" s="62"/>
      <c r="I26" s="63"/>
      <c r="J26" s="64"/>
      <c r="K26" s="50"/>
      <c r="L26" s="50"/>
      <c r="M26" s="65"/>
      <c r="N26" s="62"/>
      <c r="O26" s="62"/>
      <c r="P26" s="62"/>
      <c r="Q26" s="62"/>
      <c r="R26" s="62"/>
      <c r="S26" s="62"/>
      <c r="T26" s="62"/>
      <c r="U26" s="63"/>
      <c r="V26" s="64"/>
      <c r="W26" s="58"/>
      <c r="X26" s="66"/>
      <c r="Y26" s="67"/>
      <c r="Z26" s="67"/>
      <c r="AA26" s="67"/>
      <c r="AB26" s="67"/>
      <c r="AC26" s="67"/>
      <c r="AD26" s="67"/>
      <c r="AE26" s="68"/>
      <c r="AF26" s="196"/>
      <c r="AG26" s="196"/>
    </row>
    <row r="27" spans="3:33" ht="15.75" customHeight="1" thickBot="1">
      <c r="C27" s="56"/>
      <c r="D27" s="69" t="str">
        <f>REPT(Y37,1)</f>
        <v>Будник</v>
      </c>
      <c r="E27" s="234" t="str">
        <f>REPT(Y39,1)</f>
        <v>Смирнов</v>
      </c>
      <c r="F27" s="235"/>
      <c r="G27" s="235"/>
      <c r="H27" s="236"/>
      <c r="I27" s="263">
        <v>9</v>
      </c>
      <c r="J27" s="264"/>
      <c r="K27" s="50"/>
      <c r="L27" s="50"/>
      <c r="M27" s="272" t="str">
        <f>REPT(Y33,1)</f>
        <v>Грудинкин</v>
      </c>
      <c r="N27" s="235"/>
      <c r="O27" s="235"/>
      <c r="P27" s="236"/>
      <c r="Q27" s="234" t="str">
        <f>REPT(Y35,1)</f>
        <v>Никитин </v>
      </c>
      <c r="R27" s="235"/>
      <c r="S27" s="235"/>
      <c r="T27" s="236"/>
      <c r="U27" s="263">
        <v>17</v>
      </c>
      <c r="V27" s="264"/>
      <c r="W27" s="58"/>
      <c r="X27" s="262" t="str">
        <f>REPT(Y39,1)</f>
        <v>Смирнов</v>
      </c>
      <c r="Y27" s="238"/>
      <c r="Z27" s="238"/>
      <c r="AA27" s="239"/>
      <c r="AB27" s="237" t="str">
        <f>REPT(Y41,1)</f>
        <v>0</v>
      </c>
      <c r="AC27" s="238"/>
      <c r="AD27" s="239"/>
      <c r="AE27" s="70"/>
      <c r="AF27" s="196"/>
      <c r="AG27" s="196"/>
    </row>
    <row r="28" spans="3:33" ht="3" customHeight="1" thickBot="1">
      <c r="C28" s="56"/>
      <c r="D28" s="71"/>
      <c r="E28" s="7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8"/>
      <c r="X28" s="58"/>
      <c r="Y28" s="58"/>
      <c r="Z28" s="58"/>
      <c r="AA28" s="58"/>
      <c r="AB28" s="58"/>
      <c r="AC28" s="58"/>
      <c r="AD28" s="58"/>
      <c r="AE28" s="58"/>
      <c r="AF28" s="196"/>
      <c r="AG28" s="196"/>
    </row>
    <row r="29" spans="3:33" ht="15.75" customHeight="1" thickBot="1">
      <c r="C29" s="56"/>
      <c r="D29" s="7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0"/>
      <c r="V29" s="50"/>
      <c r="W29" s="58"/>
      <c r="X29" s="306" t="s">
        <v>107</v>
      </c>
      <c r="Y29" s="307"/>
      <c r="Z29" s="307"/>
      <c r="AA29" s="307"/>
      <c r="AB29" s="307"/>
      <c r="AC29" s="307"/>
      <c r="AD29" s="307"/>
      <c r="AE29" s="307"/>
      <c r="AF29" s="307"/>
      <c r="AG29" s="308"/>
    </row>
    <row r="30" spans="3:31" ht="3" customHeight="1" thickBot="1">
      <c r="C30" s="56"/>
      <c r="D30" s="7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0"/>
      <c r="V30" s="50"/>
      <c r="W30" s="58"/>
      <c r="X30" s="58"/>
      <c r="Y30" s="58"/>
      <c r="Z30" s="58"/>
      <c r="AA30" s="58"/>
      <c r="AB30" s="58"/>
      <c r="AC30" s="58"/>
      <c r="AD30" s="58"/>
      <c r="AE30" s="58"/>
    </row>
    <row r="31" spans="4:33" ht="15.75" customHeight="1">
      <c r="D31" s="275" t="s">
        <v>102</v>
      </c>
      <c r="E31" s="276"/>
      <c r="F31" s="276"/>
      <c r="G31" s="276"/>
      <c r="H31" s="276"/>
      <c r="I31" s="276"/>
      <c r="J31" s="277"/>
      <c r="K31" s="51"/>
      <c r="L31" s="51"/>
      <c r="M31" s="278" t="s">
        <v>103</v>
      </c>
      <c r="N31" s="279"/>
      <c r="O31" s="279"/>
      <c r="P31" s="279"/>
      <c r="Q31" s="279"/>
      <c r="R31" s="279"/>
      <c r="S31" s="279"/>
      <c r="T31" s="279"/>
      <c r="U31" s="279"/>
      <c r="V31" s="280"/>
      <c r="W31" s="58"/>
      <c r="X31" s="73" t="s">
        <v>108</v>
      </c>
      <c r="Y31" s="281" t="s">
        <v>109</v>
      </c>
      <c r="Z31" s="282"/>
      <c r="AA31" s="282"/>
      <c r="AB31" s="282" t="s">
        <v>40</v>
      </c>
      <c r="AC31" s="298"/>
      <c r="AD31" s="281" t="s">
        <v>110</v>
      </c>
      <c r="AE31" s="282"/>
      <c r="AF31" s="282"/>
      <c r="AG31" s="292"/>
    </row>
    <row r="32" spans="4:33" ht="3" customHeight="1">
      <c r="D32" s="57"/>
      <c r="E32" s="51"/>
      <c r="F32" s="51"/>
      <c r="G32" s="51"/>
      <c r="H32" s="51"/>
      <c r="I32" s="51"/>
      <c r="J32" s="74"/>
      <c r="K32" s="51"/>
      <c r="L32" s="51"/>
      <c r="M32" s="75"/>
      <c r="N32" s="51"/>
      <c r="O32" s="51"/>
      <c r="P32" s="51"/>
      <c r="Q32" s="51"/>
      <c r="R32" s="51"/>
      <c r="S32" s="51"/>
      <c r="T32" s="50"/>
      <c r="U32" s="50"/>
      <c r="V32" s="52"/>
      <c r="W32" s="58"/>
      <c r="X32" s="59"/>
      <c r="Y32" s="76"/>
      <c r="Z32" s="76"/>
      <c r="AA32" s="76"/>
      <c r="AB32" s="76"/>
      <c r="AC32" s="76"/>
      <c r="AD32" s="76"/>
      <c r="AE32" s="76"/>
      <c r="AF32" s="77"/>
      <c r="AG32" s="197"/>
    </row>
    <row r="33" spans="4:33" ht="15.75" customHeight="1">
      <c r="D33" s="79" t="s">
        <v>3</v>
      </c>
      <c r="E33" s="285" t="s">
        <v>3</v>
      </c>
      <c r="F33" s="286"/>
      <c r="G33" s="286"/>
      <c r="H33" s="287"/>
      <c r="I33" s="285" t="s">
        <v>4</v>
      </c>
      <c r="J33" s="288"/>
      <c r="K33" s="51"/>
      <c r="L33" s="51"/>
      <c r="M33" s="309" t="s">
        <v>3</v>
      </c>
      <c r="N33" s="286"/>
      <c r="O33" s="286"/>
      <c r="P33" s="287"/>
      <c r="Q33" s="285" t="s">
        <v>3</v>
      </c>
      <c r="R33" s="286"/>
      <c r="S33" s="286"/>
      <c r="T33" s="287"/>
      <c r="U33" s="230" t="s">
        <v>4</v>
      </c>
      <c r="V33" s="233"/>
      <c r="W33" s="58"/>
      <c r="X33" s="80">
        <v>1</v>
      </c>
      <c r="Y33" s="283" t="str">
        <f>INDEX(Регистрация!$C$9:$C$104,MATCH("5A",Регистрация!$F$9:$F$104,0))</f>
        <v>Грудинкин</v>
      </c>
      <c r="Z33" s="284"/>
      <c r="AA33" s="284"/>
      <c r="AB33" s="284" t="str">
        <f>INDEX(Регистрация!$D$9:$D$104,MATCH("5A",Регистрация!$F$9:$F$104,0))</f>
        <v>Александр</v>
      </c>
      <c r="AC33" s="284"/>
      <c r="AD33" s="290" t="str">
        <f>INDEX(Регистрация!$E$9:$E$104,MATCH("5A",Регистрация!$F$9:$F$104,0))</f>
        <v>Спб</v>
      </c>
      <c r="AE33" s="284"/>
      <c r="AF33" s="284"/>
      <c r="AG33" s="291"/>
    </row>
    <row r="34" spans="4:33" ht="3" customHeight="1">
      <c r="D34" s="57"/>
      <c r="E34" s="71"/>
      <c r="F34" s="71"/>
      <c r="G34" s="71"/>
      <c r="H34" s="71"/>
      <c r="I34" s="71"/>
      <c r="J34" s="81"/>
      <c r="K34" s="82"/>
      <c r="L34" s="82"/>
      <c r="M34" s="57"/>
      <c r="N34" s="71"/>
      <c r="O34" s="71"/>
      <c r="P34" s="71"/>
      <c r="Q34" s="71"/>
      <c r="R34" s="71"/>
      <c r="S34" s="71"/>
      <c r="T34" s="58"/>
      <c r="U34" s="58"/>
      <c r="V34" s="53"/>
      <c r="W34" s="58"/>
      <c r="X34" s="59"/>
      <c r="Y34" s="83"/>
      <c r="Z34" s="83"/>
      <c r="AA34" s="83"/>
      <c r="AB34" s="83"/>
      <c r="AC34" s="83"/>
      <c r="AD34" s="83"/>
      <c r="AE34" s="83"/>
      <c r="AF34" s="83"/>
      <c r="AG34" s="84"/>
    </row>
    <row r="35" spans="4:33" ht="15.75" customHeight="1">
      <c r="D35" s="85" t="str">
        <f>REPT(Y43,1)</f>
        <v>0</v>
      </c>
      <c r="E35" s="258" t="str">
        <f>REPT(Y41,1)</f>
        <v>0</v>
      </c>
      <c r="F35" s="259"/>
      <c r="G35" s="259"/>
      <c r="H35" s="260"/>
      <c r="I35" s="254"/>
      <c r="J35" s="255"/>
      <c r="K35" s="82"/>
      <c r="L35" s="82"/>
      <c r="M35" s="261" t="str">
        <f>REPT(Y37,1)</f>
        <v>Будник</v>
      </c>
      <c r="N35" s="259"/>
      <c r="O35" s="259"/>
      <c r="P35" s="260"/>
      <c r="Q35" s="258" t="str">
        <f>REPT(Y43,1)</f>
        <v>0</v>
      </c>
      <c r="R35" s="259"/>
      <c r="S35" s="259"/>
      <c r="T35" s="260"/>
      <c r="U35" s="254"/>
      <c r="V35" s="255"/>
      <c r="W35" s="58"/>
      <c r="X35" s="80">
        <v>2</v>
      </c>
      <c r="Y35" s="283" t="str">
        <f>INDEX(Регистрация!$C$9:$C$104,MATCH("5B",Регистрация!$F$9:$F$104,0))</f>
        <v>Никитин </v>
      </c>
      <c r="Z35" s="284"/>
      <c r="AA35" s="284"/>
      <c r="AB35" s="284" t="str">
        <f>INDEX(Регистрация!$D$9:$D$104,MATCH("5B",Регистрация!$F$9:$F$104,0))</f>
        <v>Сергей</v>
      </c>
      <c r="AC35" s="284"/>
      <c r="AD35" s="290" t="str">
        <f>INDEX(Регистрация!$E$9:$E$104,MATCH("5B",Регистрация!$F$9:$F$104,0))</f>
        <v>Москва</v>
      </c>
      <c r="AE35" s="284"/>
      <c r="AF35" s="284"/>
      <c r="AG35" s="291"/>
    </row>
    <row r="36" spans="4:33" ht="3" customHeight="1">
      <c r="D36" s="61"/>
      <c r="E36" s="86"/>
      <c r="F36" s="86"/>
      <c r="G36" s="86"/>
      <c r="H36" s="86"/>
      <c r="I36" s="87"/>
      <c r="J36" s="88"/>
      <c r="K36" s="82"/>
      <c r="L36" s="82"/>
      <c r="M36" s="61"/>
      <c r="N36" s="86"/>
      <c r="O36" s="86"/>
      <c r="P36" s="86"/>
      <c r="Q36" s="86"/>
      <c r="R36" s="86"/>
      <c r="S36" s="86"/>
      <c r="T36" s="86"/>
      <c r="U36" s="87"/>
      <c r="V36" s="88"/>
      <c r="W36" s="82"/>
      <c r="X36" s="57"/>
      <c r="Y36" s="89"/>
      <c r="Z36" s="89"/>
      <c r="AA36" s="89"/>
      <c r="AB36" s="89"/>
      <c r="AC36" s="89"/>
      <c r="AD36" s="89"/>
      <c r="AE36" s="89"/>
      <c r="AF36" s="89"/>
      <c r="AG36" s="90"/>
    </row>
    <row r="37" spans="4:33" ht="15.75" customHeight="1">
      <c r="D37" s="85" t="str">
        <f>REPT(Y33,1)</f>
        <v>Грудинкин</v>
      </c>
      <c r="E37" s="258" t="str">
        <f>REPT(Y39,1)</f>
        <v>Смирнов</v>
      </c>
      <c r="F37" s="259"/>
      <c r="G37" s="259"/>
      <c r="H37" s="260"/>
      <c r="I37" s="254"/>
      <c r="J37" s="255"/>
      <c r="K37" s="82"/>
      <c r="L37" s="82"/>
      <c r="M37" s="261" t="str">
        <f>REPT(Y39,1)</f>
        <v>Смирнов</v>
      </c>
      <c r="N37" s="259"/>
      <c r="O37" s="259"/>
      <c r="P37" s="260"/>
      <c r="Q37" s="258" t="str">
        <f>REPT(Y35,1)</f>
        <v>Никитин </v>
      </c>
      <c r="R37" s="259"/>
      <c r="S37" s="259"/>
      <c r="T37" s="260"/>
      <c r="U37" s="254">
        <v>2</v>
      </c>
      <c r="V37" s="255"/>
      <c r="W37" s="82"/>
      <c r="X37" s="80">
        <v>3</v>
      </c>
      <c r="Y37" s="273" t="str">
        <f>INDEX(Регистрация!$C$9:$C$104,MATCH("5C",Регистрация!$F$9:$F$104,0))</f>
        <v>Будник</v>
      </c>
      <c r="Z37" s="274"/>
      <c r="AA37" s="274"/>
      <c r="AB37" s="274" t="str">
        <f>INDEX(Регистрация!$D$9:$D$104,MATCH("5C",Регистрация!$F$9:$F$104,0))</f>
        <v>Антон</v>
      </c>
      <c r="AC37" s="274"/>
      <c r="AD37" s="293" t="str">
        <f>INDEX(Регистрация!$E$9:$E$104,MATCH("5C",Регистрация!$F$9:$F$104,0))</f>
        <v>Минск</v>
      </c>
      <c r="AE37" s="274"/>
      <c r="AF37" s="274"/>
      <c r="AG37" s="294"/>
    </row>
    <row r="38" spans="4:33" ht="3" customHeight="1">
      <c r="D38" s="61"/>
      <c r="E38" s="86"/>
      <c r="F38" s="86"/>
      <c r="G38" s="86"/>
      <c r="H38" s="86"/>
      <c r="I38" s="87"/>
      <c r="J38" s="88"/>
      <c r="K38" s="82"/>
      <c r="L38" s="82"/>
      <c r="M38" s="61"/>
      <c r="N38" s="86"/>
      <c r="O38" s="86"/>
      <c r="P38" s="86"/>
      <c r="Q38" s="86"/>
      <c r="R38" s="86"/>
      <c r="S38" s="86"/>
      <c r="T38" s="86"/>
      <c r="U38" s="87"/>
      <c r="V38" s="88"/>
      <c r="W38" s="82"/>
      <c r="X38" s="57"/>
      <c r="Y38" s="89"/>
      <c r="Z38" s="89"/>
      <c r="AA38" s="89"/>
      <c r="AB38" s="89"/>
      <c r="AC38" s="89"/>
      <c r="AD38" s="89"/>
      <c r="AE38" s="89"/>
      <c r="AF38" s="89"/>
      <c r="AG38" s="90"/>
    </row>
    <row r="39" spans="4:33" ht="15.75" customHeight="1" thickBot="1">
      <c r="D39" s="69" t="str">
        <f>REPT(Y35,1)</f>
        <v>Никитин </v>
      </c>
      <c r="E39" s="237" t="str">
        <f>REPT(Y37,1)</f>
        <v>Будник</v>
      </c>
      <c r="F39" s="238"/>
      <c r="G39" s="238"/>
      <c r="H39" s="239"/>
      <c r="I39" s="256"/>
      <c r="J39" s="257"/>
      <c r="K39" s="82"/>
      <c r="L39" s="82"/>
      <c r="M39" s="262" t="str">
        <f>REPT(Y33,1)</f>
        <v>Грудинкин</v>
      </c>
      <c r="N39" s="238"/>
      <c r="O39" s="238"/>
      <c r="P39" s="239"/>
      <c r="Q39" s="237" t="str">
        <f>REPT(Y41,1)</f>
        <v>0</v>
      </c>
      <c r="R39" s="238"/>
      <c r="S39" s="238"/>
      <c r="T39" s="239"/>
      <c r="U39" s="256">
        <v>11</v>
      </c>
      <c r="V39" s="257"/>
      <c r="W39" s="82"/>
      <c r="X39" s="80">
        <v>4</v>
      </c>
      <c r="Y39" s="273" t="str">
        <f>INDEX(Регистрация!$C$9:$C$104,MATCH("5D",Регистрация!$F$9:$F$104,0))</f>
        <v>Смирнов</v>
      </c>
      <c r="Z39" s="274"/>
      <c r="AA39" s="274"/>
      <c r="AB39" s="274" t="str">
        <f>INDEX(Регистрация!$D$9:$D$104,MATCH("5D",Регистрация!$F$9:$F$104,0))</f>
        <v>Владислав</v>
      </c>
      <c r="AC39" s="274"/>
      <c r="AD39" s="293" t="str">
        <f>INDEX(Регистрация!$E$9:$E$104,MATCH("5D",Регистрация!$F$9:$F$104,0))</f>
        <v>Спб</v>
      </c>
      <c r="AE39" s="274"/>
      <c r="AF39" s="274"/>
      <c r="AG39" s="294"/>
    </row>
    <row r="40" spans="4:33" ht="3" customHeight="1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57"/>
      <c r="Y40" s="89">
        <v>5</v>
      </c>
      <c r="Z40" s="89"/>
      <c r="AA40" s="89"/>
      <c r="AB40" s="89"/>
      <c r="AC40" s="89"/>
      <c r="AD40" s="89"/>
      <c r="AE40" s="89"/>
      <c r="AF40" s="89"/>
      <c r="AG40" s="90"/>
    </row>
    <row r="41" spans="24:33" ht="15.75" customHeight="1" thickBot="1">
      <c r="X41" s="80">
        <v>5</v>
      </c>
      <c r="Y41" s="273">
        <f>INDEX(Регистрация!$C$9:$C$104,MATCH("5E",Регистрация!$F$9:$F$104,0))</f>
        <v>0</v>
      </c>
      <c r="Z41" s="274"/>
      <c r="AA41" s="274"/>
      <c r="AB41" s="274">
        <f>INDEX(Регистрация!$D$9:$D$104,MATCH("5E",Регистрация!$F$9:$F$104,0))</f>
        <v>0</v>
      </c>
      <c r="AC41" s="274"/>
      <c r="AD41" s="293">
        <f>INDEX(Регистрация!$E$9:$E$104,MATCH("5E",Регистрация!$F$9:$F$104,0))</f>
        <v>0</v>
      </c>
      <c r="AE41" s="274"/>
      <c r="AF41" s="274"/>
      <c r="AG41" s="294"/>
    </row>
    <row r="42" spans="5:33" ht="3" customHeight="1">
      <c r="E42" s="240" t="s">
        <v>111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X42" s="57"/>
      <c r="Y42" s="89"/>
      <c r="Z42" s="89"/>
      <c r="AA42" s="89"/>
      <c r="AB42" s="89"/>
      <c r="AC42" s="89"/>
      <c r="AD42" s="89"/>
      <c r="AE42" s="89"/>
      <c r="AF42" s="89"/>
      <c r="AG42" s="90"/>
    </row>
    <row r="43" spans="5:33" ht="15.75" customHeight="1" thickBot="1">
      <c r="E43" s="243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U43" s="94"/>
      <c r="X43" s="91">
        <v>6</v>
      </c>
      <c r="Y43" s="273">
        <f>INDEX(Регистрация!$C$9:$C$104,MATCH("5F",Регистрация!$F$9:$F$104,0))</f>
        <v>0</v>
      </c>
      <c r="Z43" s="274"/>
      <c r="AA43" s="274"/>
      <c r="AB43" s="274">
        <f>INDEX(Регистрация!$D$9:$D$104,MATCH("5F",Регистрация!$F$9:$F$104,0))</f>
        <v>0</v>
      </c>
      <c r="AC43" s="274"/>
      <c r="AD43" s="293">
        <f>INDEX(Регистрация!$E$9:$E$104,MATCH("5F",Регистрация!$F$9:$F$104,0))</f>
        <v>0</v>
      </c>
      <c r="AE43" s="274"/>
      <c r="AF43" s="274"/>
      <c r="AG43" s="294"/>
    </row>
    <row r="44" spans="5:20" ht="15">
      <c r="E44" s="217">
        <v>1</v>
      </c>
      <c r="F44" s="218"/>
      <c r="G44" s="225" t="s">
        <v>162</v>
      </c>
      <c r="H44" s="226"/>
      <c r="I44" s="226"/>
      <c r="J44" s="226"/>
      <c r="K44" s="226"/>
      <c r="L44" s="226"/>
      <c r="M44" s="226"/>
      <c r="N44" s="226"/>
      <c r="O44" s="299"/>
      <c r="P44" s="299"/>
      <c r="Q44" s="301"/>
      <c r="R44" s="301"/>
      <c r="S44" s="301"/>
      <c r="T44" s="302"/>
    </row>
    <row r="45" spans="5:20" ht="15.75" thickBot="1">
      <c r="E45" s="219">
        <v>2</v>
      </c>
      <c r="F45" s="220"/>
      <c r="G45" s="227" t="s">
        <v>142</v>
      </c>
      <c r="H45" s="228"/>
      <c r="I45" s="228"/>
      <c r="J45" s="228"/>
      <c r="K45" s="228"/>
      <c r="L45" s="228"/>
      <c r="M45" s="228"/>
      <c r="N45" s="228"/>
      <c r="O45" s="300"/>
      <c r="P45" s="300"/>
      <c r="Q45" s="303"/>
      <c r="R45" s="303"/>
      <c r="S45" s="303"/>
      <c r="T45" s="304"/>
    </row>
    <row r="46" spans="5:21" ht="15">
      <c r="E46" s="221"/>
      <c r="F46" s="221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134"/>
    </row>
    <row r="47" spans="5:21" ht="12.75"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</sheetData>
  <sheetProtection formatCells="0" formatColumns="0" formatRows="0" insertColumns="0" insertRows="0" insertHyperlinks="0" deleteColumns="0" deleteRows="0" sort="0" autoFilter="0" pivotTables="0"/>
  <mergeCells count="99">
    <mergeCell ref="E44:F44"/>
    <mergeCell ref="E45:F45"/>
    <mergeCell ref="E46:F46"/>
    <mergeCell ref="K10:M10"/>
    <mergeCell ref="G44:K44"/>
    <mergeCell ref="G45:K45"/>
    <mergeCell ref="G46:K46"/>
    <mergeCell ref="E21:H21"/>
    <mergeCell ref="I21:J21"/>
    <mergeCell ref="E27:H27"/>
    <mergeCell ref="Q39:T39"/>
    <mergeCell ref="E42:T43"/>
    <mergeCell ref="C10:D10"/>
    <mergeCell ref="I27:J27"/>
    <mergeCell ref="M27:P27"/>
    <mergeCell ref="Q27:T27"/>
    <mergeCell ref="M23:P23"/>
    <mergeCell ref="Q23:T23"/>
    <mergeCell ref="E5:AB5"/>
    <mergeCell ref="Y10:AA10"/>
    <mergeCell ref="Q10:S10"/>
    <mergeCell ref="T10:V10"/>
    <mergeCell ref="E10:G10"/>
    <mergeCell ref="H10:J10"/>
    <mergeCell ref="J7:X7"/>
    <mergeCell ref="U37:V37"/>
    <mergeCell ref="N10:P10"/>
    <mergeCell ref="U39:V39"/>
    <mergeCell ref="E37:H37"/>
    <mergeCell ref="I37:J37"/>
    <mergeCell ref="M37:P37"/>
    <mergeCell ref="Q37:T37"/>
    <mergeCell ref="E39:H39"/>
    <mergeCell ref="I39:J39"/>
    <mergeCell ref="M39:P39"/>
    <mergeCell ref="X27:AA27"/>
    <mergeCell ref="AB27:AD27"/>
    <mergeCell ref="U27:V27"/>
    <mergeCell ref="M21:P21"/>
    <mergeCell ref="Q21:T21"/>
    <mergeCell ref="U21:V21"/>
    <mergeCell ref="X21:AA21"/>
    <mergeCell ref="AB21:AD21"/>
    <mergeCell ref="U23:V23"/>
    <mergeCell ref="X23:AA23"/>
    <mergeCell ref="AB23:AD23"/>
    <mergeCell ref="E25:H25"/>
    <mergeCell ref="I25:J25"/>
    <mergeCell ref="M25:P25"/>
    <mergeCell ref="Q25:T25"/>
    <mergeCell ref="U25:V25"/>
    <mergeCell ref="X25:AA25"/>
    <mergeCell ref="AB25:AD25"/>
    <mergeCell ref="E23:H23"/>
    <mergeCell ref="I23:J23"/>
    <mergeCell ref="AB33:AC33"/>
    <mergeCell ref="AB35:AC35"/>
    <mergeCell ref="M33:P33"/>
    <mergeCell ref="Q33:T33"/>
    <mergeCell ref="U33:V33"/>
    <mergeCell ref="M35:P35"/>
    <mergeCell ref="Q35:T35"/>
    <mergeCell ref="U35:V35"/>
    <mergeCell ref="Y43:AA43"/>
    <mergeCell ref="D31:J31"/>
    <mergeCell ref="M31:V31"/>
    <mergeCell ref="Y31:AA31"/>
    <mergeCell ref="Y33:AA33"/>
    <mergeCell ref="Y35:AA35"/>
    <mergeCell ref="E33:H33"/>
    <mergeCell ref="I33:J33"/>
    <mergeCell ref="E35:H35"/>
    <mergeCell ref="I35:J35"/>
    <mergeCell ref="A1:AG3"/>
    <mergeCell ref="AD33:AG33"/>
    <mergeCell ref="AD31:AG31"/>
    <mergeCell ref="AD37:AG37"/>
    <mergeCell ref="AD35:AG35"/>
    <mergeCell ref="Y37:AA37"/>
    <mergeCell ref="D19:J19"/>
    <mergeCell ref="M19:V19"/>
    <mergeCell ref="X19:AE19"/>
    <mergeCell ref="AB31:AC31"/>
    <mergeCell ref="L46:O46"/>
    <mergeCell ref="L44:O44"/>
    <mergeCell ref="L45:O45"/>
    <mergeCell ref="P44:T44"/>
    <mergeCell ref="P45:T45"/>
    <mergeCell ref="P46:T46"/>
    <mergeCell ref="X29:AG29"/>
    <mergeCell ref="AD39:AG39"/>
    <mergeCell ref="AD41:AG41"/>
    <mergeCell ref="AD43:AG43"/>
    <mergeCell ref="AB37:AC37"/>
    <mergeCell ref="AB39:AC39"/>
    <mergeCell ref="AB41:AC41"/>
    <mergeCell ref="AB43:AC43"/>
    <mergeCell ref="Y39:AA39"/>
    <mergeCell ref="Y41:AA41"/>
  </mergeCells>
  <printOptions horizontalCentered="1" verticalCentered="1"/>
  <pageMargins left="0.2362204724409449" right="0.4724409448818898" top="0.31496062992125984" bottom="0.7480314960629921" header="0.15748031496062992" footer="0.5118110236220472"/>
  <pageSetup horizontalDpi="300" verticalDpi="300" orientation="landscape" paperSize="9" scale="72" r:id="rId2"/>
  <headerFooter alignWithMargins="0">
    <oddHeader>&amp;CTabele Grupowe Grand Prix Polski w Pool Bilard</oddHeader>
    <oddFooter>&amp;L&amp;D&amp;COpracowanie i przygotowanie: Grzegorz Kedzierski&amp;R&amp;T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6"/>
  <sheetViews>
    <sheetView zoomScale="70" zoomScaleNormal="70" zoomScaleSheetLayoutView="75" workbookViewId="0" topLeftCell="A1">
      <selection activeCell="J7" sqref="J7:X7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4.8515625" style="0" customWidth="1"/>
    <col min="4" max="4" width="20.00390625" style="0" customWidth="1"/>
    <col min="5" max="5" width="6.7109375" style="0" customWidth="1"/>
    <col min="6" max="6" width="0.5625" style="0" customWidth="1"/>
    <col min="7" max="8" width="6.7109375" style="0" customWidth="1"/>
    <col min="9" max="9" width="0.5625" style="0" customWidth="1"/>
    <col min="10" max="11" width="6.7109375" style="0" customWidth="1"/>
    <col min="12" max="12" width="0.5625" style="0" customWidth="1"/>
    <col min="13" max="14" width="6.7109375" style="0" customWidth="1"/>
    <col min="15" max="15" width="0.5625" style="0" customWidth="1"/>
    <col min="16" max="17" width="6.7109375" style="0" customWidth="1"/>
    <col min="18" max="18" width="0.5625" style="0" customWidth="1"/>
    <col min="19" max="20" width="6.7109375" style="0" customWidth="1"/>
    <col min="21" max="21" width="0.5625" style="0" customWidth="1"/>
    <col min="22" max="22" width="6.7109375" style="0" customWidth="1"/>
    <col min="23" max="23" width="8.7109375" style="0" customWidth="1"/>
    <col min="24" max="24" width="7.28125" style="0" customWidth="1"/>
    <col min="25" max="25" width="6.7109375" style="0" customWidth="1"/>
    <col min="26" max="26" width="1.7109375" style="0" customWidth="1"/>
    <col min="27" max="27" width="6.7109375" style="0" customWidth="1"/>
    <col min="29" max="29" width="5.7109375" style="0" customWidth="1"/>
    <col min="30" max="30" width="6.57421875" style="0" customWidth="1"/>
    <col min="32" max="32" width="4.421875" style="0" customWidth="1"/>
    <col min="33" max="33" width="6.57421875" style="0" customWidth="1"/>
    <col min="34" max="34" width="3.421875" style="0" customWidth="1"/>
  </cols>
  <sheetData>
    <row r="1" spans="1:33" ht="3.75" customHeight="1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0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56.2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ht="1.5" customHeight="1"/>
    <row r="5" spans="5:28" ht="26.25">
      <c r="E5" s="248" t="s">
        <v>78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ht="1.5" customHeight="1"/>
    <row r="7" spans="10:24" ht="20.25">
      <c r="J7" s="305" t="s">
        <v>191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ht="72.75" customHeight="1">
      <c r="AF8" s="93"/>
    </row>
    <row r="9" ht="13.5" thickBot="1"/>
    <row r="10" spans="3:30" ht="24.75" customHeight="1">
      <c r="C10" s="246" t="s">
        <v>94</v>
      </c>
      <c r="D10" s="247"/>
      <c r="E10" s="222" t="str">
        <f>REPT(Y33,1)</f>
        <v>Багаутдинов</v>
      </c>
      <c r="F10" s="223"/>
      <c r="G10" s="224"/>
      <c r="H10" s="222" t="str">
        <f>REPT(Y35,1)</f>
        <v>Саяпина </v>
      </c>
      <c r="I10" s="223"/>
      <c r="J10" s="224"/>
      <c r="K10" s="222" t="str">
        <f>REPT(Y37,1)</f>
        <v>Ярошенко</v>
      </c>
      <c r="L10" s="223"/>
      <c r="M10" s="224"/>
      <c r="N10" s="222" t="str">
        <f>REPT(Y39,1)</f>
        <v>Петров</v>
      </c>
      <c r="O10" s="223"/>
      <c r="P10" s="224"/>
      <c r="Q10" s="222" t="str">
        <f>REPT(Y41,1)</f>
        <v>0</v>
      </c>
      <c r="R10" s="223"/>
      <c r="S10" s="224"/>
      <c r="T10" s="222" t="str">
        <f>REPT(Y43,1)</f>
        <v>0</v>
      </c>
      <c r="U10" s="223"/>
      <c r="V10" s="253"/>
      <c r="W10" s="1" t="s">
        <v>76</v>
      </c>
      <c r="X10" s="2" t="s">
        <v>77</v>
      </c>
      <c r="Y10" s="250" t="s">
        <v>90</v>
      </c>
      <c r="Z10" s="251"/>
      <c r="AA10" s="252"/>
      <c r="AB10" s="3" t="s">
        <v>88</v>
      </c>
      <c r="AC10" s="3" t="s">
        <v>89</v>
      </c>
      <c r="AD10" s="4" t="s">
        <v>0</v>
      </c>
    </row>
    <row r="11" spans="3:30" ht="24.75" customHeight="1">
      <c r="C11" s="5">
        <v>1</v>
      </c>
      <c r="D11" s="6" t="str">
        <f>REPT(Y33,1)</f>
        <v>Багаутдинов</v>
      </c>
      <c r="E11" s="7"/>
      <c r="F11" s="8" t="s">
        <v>1</v>
      </c>
      <c r="G11" s="9"/>
      <c r="H11" s="13">
        <v>4</v>
      </c>
      <c r="I11" s="11" t="s">
        <v>2</v>
      </c>
      <c r="J11" s="13">
        <v>7</v>
      </c>
      <c r="K11" s="13">
        <v>6</v>
      </c>
      <c r="L11" s="11" t="s">
        <v>2</v>
      </c>
      <c r="M11" s="13">
        <v>7</v>
      </c>
      <c r="N11" s="13">
        <v>3</v>
      </c>
      <c r="O11" s="11" t="s">
        <v>2</v>
      </c>
      <c r="P11" s="13">
        <v>7</v>
      </c>
      <c r="Q11" s="13">
        <v>0</v>
      </c>
      <c r="R11" s="11" t="s">
        <v>2</v>
      </c>
      <c r="S11" s="13">
        <v>0</v>
      </c>
      <c r="T11" s="13">
        <v>0</v>
      </c>
      <c r="U11" s="11" t="s">
        <v>2</v>
      </c>
      <c r="V11" s="14">
        <v>0</v>
      </c>
      <c r="W11" s="15">
        <v>0</v>
      </c>
      <c r="X11" s="16">
        <v>3</v>
      </c>
      <c r="Y11" s="16">
        <f>SUM(H11+K11+N11+Q11+T11)</f>
        <v>13</v>
      </c>
      <c r="Z11" s="11" t="s">
        <v>2</v>
      </c>
      <c r="AA11" s="17">
        <f>SUM(J11+M11+P11+S11+V11)</f>
        <v>21</v>
      </c>
      <c r="AB11" s="18">
        <f aca="true" t="shared" si="0" ref="AB11:AB16">SUM(Y11-AA11)</f>
        <v>-8</v>
      </c>
      <c r="AC11" s="18"/>
      <c r="AD11" s="19"/>
    </row>
    <row r="12" spans="3:30" ht="24.75" customHeight="1">
      <c r="C12" s="20">
        <v>2</v>
      </c>
      <c r="D12" s="6" t="str">
        <f>REPT(Y35,1)</f>
        <v>Саяпина </v>
      </c>
      <c r="E12" s="13">
        <v>7</v>
      </c>
      <c r="F12" s="21" t="s">
        <v>2</v>
      </c>
      <c r="G12" s="13">
        <v>4</v>
      </c>
      <c r="H12" s="22"/>
      <c r="I12" s="23" t="s">
        <v>1</v>
      </c>
      <c r="J12" s="24"/>
      <c r="K12" s="13">
        <v>3</v>
      </c>
      <c r="L12" s="11" t="s">
        <v>2</v>
      </c>
      <c r="M12" s="13">
        <v>7</v>
      </c>
      <c r="N12" s="13">
        <v>7</v>
      </c>
      <c r="O12" s="11" t="s">
        <v>2</v>
      </c>
      <c r="P12" s="13">
        <v>2</v>
      </c>
      <c r="Q12" s="13">
        <v>0</v>
      </c>
      <c r="R12" s="11" t="s">
        <v>2</v>
      </c>
      <c r="S12" s="13">
        <v>0</v>
      </c>
      <c r="T12" s="13">
        <v>0</v>
      </c>
      <c r="U12" s="11" t="s">
        <v>2</v>
      </c>
      <c r="V12" s="14">
        <v>0</v>
      </c>
      <c r="W12" s="15">
        <v>2</v>
      </c>
      <c r="X12" s="16">
        <v>1</v>
      </c>
      <c r="Y12" s="16">
        <f>SUM(E12+K12+N12+Q12+T12)</f>
        <v>17</v>
      </c>
      <c r="Z12" s="11" t="s">
        <v>2</v>
      </c>
      <c r="AA12" s="17">
        <f>SUM(G12+M12+P12+S12+V12)</f>
        <v>13</v>
      </c>
      <c r="AB12" s="18">
        <f t="shared" si="0"/>
        <v>4</v>
      </c>
      <c r="AC12" s="18"/>
      <c r="AD12" s="19"/>
    </row>
    <row r="13" spans="3:30" ht="24.75" customHeight="1">
      <c r="C13" s="20">
        <v>3</v>
      </c>
      <c r="D13" s="6" t="str">
        <f>REPT(Y37,1)</f>
        <v>Ярошенко</v>
      </c>
      <c r="E13" s="13">
        <v>7</v>
      </c>
      <c r="F13" s="21" t="s">
        <v>2</v>
      </c>
      <c r="G13" s="13">
        <v>6</v>
      </c>
      <c r="H13" s="13">
        <v>7</v>
      </c>
      <c r="I13" s="11" t="s">
        <v>2</v>
      </c>
      <c r="J13" s="12">
        <v>3</v>
      </c>
      <c r="K13" s="25"/>
      <c r="L13" s="8" t="s">
        <v>1</v>
      </c>
      <c r="M13" s="9"/>
      <c r="N13" s="13">
        <v>7</v>
      </c>
      <c r="O13" s="11" t="s">
        <v>2</v>
      </c>
      <c r="P13" s="13">
        <v>0</v>
      </c>
      <c r="Q13" s="13">
        <v>0</v>
      </c>
      <c r="R13" s="11" t="s">
        <v>2</v>
      </c>
      <c r="S13" s="13">
        <v>0</v>
      </c>
      <c r="T13" s="13">
        <v>0</v>
      </c>
      <c r="U13" s="11" t="s">
        <v>2</v>
      </c>
      <c r="V13" s="14">
        <v>0</v>
      </c>
      <c r="W13" s="15">
        <v>3</v>
      </c>
      <c r="X13" s="16">
        <v>0</v>
      </c>
      <c r="Y13" s="16">
        <f>SUM(E13+H13+N13+Q13+T13)</f>
        <v>21</v>
      </c>
      <c r="Z13" s="11" t="s">
        <v>2</v>
      </c>
      <c r="AA13" s="17">
        <f>SUM(G13+J13+P13+S13+V13)</f>
        <v>9</v>
      </c>
      <c r="AB13" s="18">
        <f t="shared" si="0"/>
        <v>12</v>
      </c>
      <c r="AC13" s="18"/>
      <c r="AD13" s="19"/>
    </row>
    <row r="14" spans="3:30" ht="24.75" customHeight="1">
      <c r="C14" s="20">
        <v>4</v>
      </c>
      <c r="D14" s="6" t="str">
        <f>REPT(Y39,1)</f>
        <v>Петров</v>
      </c>
      <c r="E14" s="13">
        <v>7</v>
      </c>
      <c r="F14" s="21" t="s">
        <v>2</v>
      </c>
      <c r="G14" s="13">
        <v>3</v>
      </c>
      <c r="H14" s="13">
        <v>2</v>
      </c>
      <c r="I14" s="11" t="s">
        <v>2</v>
      </c>
      <c r="J14" s="13">
        <v>7</v>
      </c>
      <c r="K14" s="13">
        <v>0</v>
      </c>
      <c r="L14" s="11" t="s">
        <v>2</v>
      </c>
      <c r="M14" s="13">
        <v>7</v>
      </c>
      <c r="N14" s="25"/>
      <c r="O14" s="8" t="s">
        <v>1</v>
      </c>
      <c r="P14" s="9"/>
      <c r="Q14" s="13">
        <v>0</v>
      </c>
      <c r="R14" s="11" t="s">
        <v>2</v>
      </c>
      <c r="S14" s="13">
        <v>0</v>
      </c>
      <c r="T14" s="13">
        <v>0</v>
      </c>
      <c r="U14" s="11" t="s">
        <v>2</v>
      </c>
      <c r="V14" s="14">
        <v>0</v>
      </c>
      <c r="W14" s="15">
        <v>1</v>
      </c>
      <c r="X14" s="16">
        <v>2</v>
      </c>
      <c r="Y14" s="16">
        <f>SUM(E14+H14+K14+Q14+T14)</f>
        <v>9</v>
      </c>
      <c r="Z14" s="11" t="s">
        <v>2</v>
      </c>
      <c r="AA14" s="17">
        <f>SUM(G14+J14+M14+S14+V14)</f>
        <v>17</v>
      </c>
      <c r="AB14" s="18">
        <f t="shared" si="0"/>
        <v>-8</v>
      </c>
      <c r="AC14" s="18"/>
      <c r="AD14" s="19"/>
    </row>
    <row r="15" spans="3:30" ht="24.75" customHeight="1">
      <c r="C15" s="20">
        <v>5</v>
      </c>
      <c r="D15" s="6" t="str">
        <f>REPT(Y41,1)</f>
        <v>0</v>
      </c>
      <c r="E15" s="13">
        <v>0</v>
      </c>
      <c r="F15" s="21" t="s">
        <v>2</v>
      </c>
      <c r="G15" s="13">
        <v>0</v>
      </c>
      <c r="H15" s="13">
        <v>0</v>
      </c>
      <c r="I15" s="11" t="s">
        <v>2</v>
      </c>
      <c r="J15" s="13">
        <v>0</v>
      </c>
      <c r="K15" s="13">
        <v>0</v>
      </c>
      <c r="L15" s="11" t="s">
        <v>2</v>
      </c>
      <c r="M15" s="13">
        <v>0</v>
      </c>
      <c r="N15" s="13">
        <v>0</v>
      </c>
      <c r="O15" s="11" t="s">
        <v>2</v>
      </c>
      <c r="P15" s="13">
        <v>0</v>
      </c>
      <c r="Q15" s="25"/>
      <c r="R15" s="8" t="s">
        <v>1</v>
      </c>
      <c r="S15" s="9"/>
      <c r="T15" s="13">
        <v>0</v>
      </c>
      <c r="U15" s="11" t="s">
        <v>2</v>
      </c>
      <c r="V15" s="14">
        <v>0</v>
      </c>
      <c r="W15" s="15">
        <v>0</v>
      </c>
      <c r="X15" s="16">
        <v>0</v>
      </c>
      <c r="Y15" s="16">
        <f>SUM(E15+H15+K15+N15+T15)</f>
        <v>0</v>
      </c>
      <c r="Z15" s="11" t="s">
        <v>2</v>
      </c>
      <c r="AA15" s="17">
        <f>SUM(G15+J15+M15+P15+V15)</f>
        <v>0</v>
      </c>
      <c r="AB15" s="18">
        <f t="shared" si="0"/>
        <v>0</v>
      </c>
      <c r="AC15" s="18"/>
      <c r="AD15" s="19"/>
    </row>
    <row r="16" spans="3:30" ht="24.75" customHeight="1" thickBot="1">
      <c r="C16" s="26">
        <v>6</v>
      </c>
      <c r="D16" s="27" t="str">
        <f>REPT(Y43,1)</f>
        <v>0</v>
      </c>
      <c r="E16" s="28">
        <v>0</v>
      </c>
      <c r="F16" s="29" t="s">
        <v>2</v>
      </c>
      <c r="G16" s="30">
        <v>0</v>
      </c>
      <c r="H16" s="28">
        <v>0</v>
      </c>
      <c r="I16" s="31" t="s">
        <v>2</v>
      </c>
      <c r="J16" s="30">
        <v>0</v>
      </c>
      <c r="K16" s="32">
        <v>0</v>
      </c>
      <c r="L16" s="31" t="s">
        <v>2</v>
      </c>
      <c r="M16" s="30">
        <v>0</v>
      </c>
      <c r="N16" s="32">
        <v>0</v>
      </c>
      <c r="O16" s="31" t="s">
        <v>2</v>
      </c>
      <c r="P16" s="30">
        <v>0</v>
      </c>
      <c r="Q16" s="32">
        <v>0</v>
      </c>
      <c r="R16" s="31" t="s">
        <v>2</v>
      </c>
      <c r="S16" s="30">
        <v>0</v>
      </c>
      <c r="T16" s="33"/>
      <c r="U16" s="34" t="s">
        <v>1</v>
      </c>
      <c r="V16" s="35"/>
      <c r="W16" s="36">
        <v>0</v>
      </c>
      <c r="X16" s="37">
        <v>0</v>
      </c>
      <c r="Y16" s="37">
        <f>SUM(E16+H16+K16+N16+Q16)</f>
        <v>0</v>
      </c>
      <c r="Z16" s="31" t="s">
        <v>2</v>
      </c>
      <c r="AA16" s="38">
        <f>SUM(G16+J16+M16+P16+S16)</f>
        <v>0</v>
      </c>
      <c r="AB16" s="39">
        <f t="shared" si="0"/>
        <v>0</v>
      </c>
      <c r="AC16" s="39"/>
      <c r="AD16" s="40"/>
    </row>
    <row r="17" spans="3:30" ht="24.75" customHeight="1">
      <c r="C17" s="41"/>
      <c r="D17" s="42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/>
      <c r="U17" s="46"/>
      <c r="V17" s="45"/>
      <c r="W17" s="43"/>
      <c r="X17" s="43"/>
      <c r="Y17" s="43"/>
      <c r="Z17" s="43"/>
      <c r="AA17" s="43"/>
      <c r="AB17" s="43"/>
      <c r="AC17" s="43"/>
      <c r="AD17" s="47"/>
    </row>
    <row r="18" spans="3:30" ht="2.25" customHeight="1" thickBot="1">
      <c r="C18" s="41"/>
      <c r="D18" s="42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5"/>
      <c r="U18" s="46"/>
      <c r="V18" s="45"/>
      <c r="W18" s="43"/>
      <c r="X18" s="43"/>
      <c r="Y18" s="43"/>
      <c r="Z18" s="43"/>
      <c r="AA18" s="43"/>
      <c r="AB18" s="43"/>
      <c r="AC18" s="43"/>
      <c r="AD18" s="47"/>
    </row>
    <row r="19" spans="3:31" ht="15.75" customHeight="1">
      <c r="C19" s="41"/>
      <c r="D19" s="295" t="s">
        <v>99</v>
      </c>
      <c r="E19" s="296"/>
      <c r="F19" s="296"/>
      <c r="G19" s="296"/>
      <c r="H19" s="296"/>
      <c r="I19" s="296"/>
      <c r="J19" s="297"/>
      <c r="K19" s="43"/>
      <c r="L19" s="43"/>
      <c r="M19" s="295" t="s">
        <v>100</v>
      </c>
      <c r="N19" s="296"/>
      <c r="O19" s="296"/>
      <c r="P19" s="296"/>
      <c r="Q19" s="296"/>
      <c r="R19" s="296"/>
      <c r="S19" s="296"/>
      <c r="T19" s="296"/>
      <c r="U19" s="296"/>
      <c r="V19" s="297"/>
      <c r="W19" s="43"/>
      <c r="X19" s="295" t="s">
        <v>101</v>
      </c>
      <c r="Y19" s="296"/>
      <c r="Z19" s="296"/>
      <c r="AA19" s="296"/>
      <c r="AB19" s="296"/>
      <c r="AC19" s="296"/>
      <c r="AD19" s="296"/>
      <c r="AE19" s="297"/>
    </row>
    <row r="20" spans="3:31" ht="3" customHeight="1">
      <c r="C20" s="48"/>
      <c r="D20" s="49"/>
      <c r="E20" s="50"/>
      <c r="F20" s="51"/>
      <c r="G20" s="50"/>
      <c r="H20" s="50"/>
      <c r="I20" s="50"/>
      <c r="J20" s="52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2"/>
      <c r="W20" s="50"/>
      <c r="X20" s="49"/>
      <c r="Y20" s="50"/>
      <c r="Z20" s="50"/>
      <c r="AA20" s="50"/>
      <c r="AB20" s="50"/>
      <c r="AC20" s="50"/>
      <c r="AD20" s="50"/>
      <c r="AE20" s="53"/>
    </row>
    <row r="21" spans="3:31" ht="15.75" customHeight="1">
      <c r="C21" s="48"/>
      <c r="D21" s="54" t="s">
        <v>104</v>
      </c>
      <c r="E21" s="230" t="s">
        <v>104</v>
      </c>
      <c r="F21" s="231"/>
      <c r="G21" s="231"/>
      <c r="H21" s="232"/>
      <c r="I21" s="230" t="s">
        <v>105</v>
      </c>
      <c r="J21" s="233"/>
      <c r="K21" s="50"/>
      <c r="L21" s="50"/>
      <c r="M21" s="265" t="s">
        <v>104</v>
      </c>
      <c r="N21" s="231"/>
      <c r="O21" s="231"/>
      <c r="P21" s="232"/>
      <c r="Q21" s="230" t="s">
        <v>104</v>
      </c>
      <c r="R21" s="231"/>
      <c r="S21" s="231"/>
      <c r="T21" s="232"/>
      <c r="U21" s="230" t="s">
        <v>106</v>
      </c>
      <c r="V21" s="233"/>
      <c r="W21" s="50"/>
      <c r="X21" s="265" t="s">
        <v>104</v>
      </c>
      <c r="Y21" s="231"/>
      <c r="Z21" s="231"/>
      <c r="AA21" s="232"/>
      <c r="AB21" s="230" t="s">
        <v>104</v>
      </c>
      <c r="AC21" s="231"/>
      <c r="AD21" s="232"/>
      <c r="AE21" s="55" t="s">
        <v>106</v>
      </c>
    </row>
    <row r="22" spans="3:31" ht="3" customHeight="1">
      <c r="C22" s="56"/>
      <c r="D22" s="57"/>
      <c r="E22" s="58"/>
      <c r="F22" s="58"/>
      <c r="G22" s="58"/>
      <c r="H22" s="58"/>
      <c r="I22" s="58"/>
      <c r="J22" s="53"/>
      <c r="K22" s="58"/>
      <c r="L22" s="58"/>
      <c r="M22" s="59"/>
      <c r="N22" s="58"/>
      <c r="O22" s="58"/>
      <c r="P22" s="58"/>
      <c r="Q22" s="58"/>
      <c r="R22" s="58"/>
      <c r="S22" s="58"/>
      <c r="T22" s="58"/>
      <c r="U22" s="58"/>
      <c r="V22" s="53"/>
      <c r="W22" s="58"/>
      <c r="X22" s="59"/>
      <c r="Y22" s="58"/>
      <c r="Z22" s="58"/>
      <c r="AA22" s="58"/>
      <c r="AB22" s="58"/>
      <c r="AC22" s="58"/>
      <c r="AD22" s="58"/>
      <c r="AE22" s="53"/>
    </row>
    <row r="23" spans="3:33" ht="15.75" customHeight="1">
      <c r="C23" s="56"/>
      <c r="D23" s="85" t="str">
        <f>REPT(Y33,1)</f>
        <v>Багаутдинов</v>
      </c>
      <c r="E23" s="268" t="str">
        <f>REPT(Y43,1)</f>
        <v>0</v>
      </c>
      <c r="F23" s="269"/>
      <c r="G23" s="269"/>
      <c r="H23" s="270"/>
      <c r="I23" s="266"/>
      <c r="J23" s="267"/>
      <c r="K23" s="50"/>
      <c r="L23" s="50"/>
      <c r="M23" s="271" t="str">
        <f>REPT(Y43,1)</f>
        <v>0</v>
      </c>
      <c r="N23" s="269"/>
      <c r="O23" s="269"/>
      <c r="P23" s="270"/>
      <c r="Q23" s="268" t="str">
        <f>REPT(Y39,1)</f>
        <v>Петров</v>
      </c>
      <c r="R23" s="269"/>
      <c r="S23" s="269"/>
      <c r="T23" s="270"/>
      <c r="U23" s="266"/>
      <c r="V23" s="267"/>
      <c r="W23" s="58"/>
      <c r="X23" s="261" t="str">
        <f>REPT(Y35,1)</f>
        <v>Саяпина </v>
      </c>
      <c r="Y23" s="259"/>
      <c r="Z23" s="259"/>
      <c r="AA23" s="260"/>
      <c r="AB23" s="258" t="str">
        <f>REPT(Y43,1)</f>
        <v>0</v>
      </c>
      <c r="AC23" s="259"/>
      <c r="AD23" s="260"/>
      <c r="AE23" s="60"/>
      <c r="AF23" s="196"/>
      <c r="AG23" s="196"/>
    </row>
    <row r="24" spans="3:33" ht="3" customHeight="1">
      <c r="C24" s="56"/>
      <c r="D24" s="61"/>
      <c r="E24" s="62"/>
      <c r="F24" s="62"/>
      <c r="G24" s="62"/>
      <c r="H24" s="62"/>
      <c r="I24" s="63"/>
      <c r="J24" s="64"/>
      <c r="K24" s="50"/>
      <c r="L24" s="50"/>
      <c r="M24" s="65"/>
      <c r="N24" s="62"/>
      <c r="O24" s="62"/>
      <c r="P24" s="62"/>
      <c r="Q24" s="62"/>
      <c r="R24" s="62"/>
      <c r="S24" s="62"/>
      <c r="T24" s="62"/>
      <c r="U24" s="63"/>
      <c r="V24" s="64"/>
      <c r="W24" s="58"/>
      <c r="X24" s="66"/>
      <c r="Y24" s="67"/>
      <c r="Z24" s="67"/>
      <c r="AA24" s="67"/>
      <c r="AB24" s="67"/>
      <c r="AC24" s="67"/>
      <c r="AD24" s="67"/>
      <c r="AE24" s="68"/>
      <c r="AF24" s="196"/>
      <c r="AG24" s="196"/>
    </row>
    <row r="25" spans="3:33" ht="15.75" customHeight="1">
      <c r="C25" s="56"/>
      <c r="D25" s="85" t="str">
        <f>REPT(Y35,1)</f>
        <v>Саяпина </v>
      </c>
      <c r="E25" s="268" t="str">
        <f>REPT(Y41,1)</f>
        <v>0</v>
      </c>
      <c r="F25" s="269"/>
      <c r="G25" s="269"/>
      <c r="H25" s="270"/>
      <c r="I25" s="266"/>
      <c r="J25" s="267"/>
      <c r="K25" s="50"/>
      <c r="L25" s="50"/>
      <c r="M25" s="271" t="str">
        <f>REPT(Y41,1)</f>
        <v>0</v>
      </c>
      <c r="N25" s="269"/>
      <c r="O25" s="269"/>
      <c r="P25" s="270"/>
      <c r="Q25" s="268" t="str">
        <f>REPT(Y37,1)</f>
        <v>Ярошенко</v>
      </c>
      <c r="R25" s="269"/>
      <c r="S25" s="269"/>
      <c r="T25" s="270"/>
      <c r="U25" s="266"/>
      <c r="V25" s="267"/>
      <c r="W25" s="58"/>
      <c r="X25" s="261" t="str">
        <f>REPT(Y37,1)</f>
        <v>Ярошенко</v>
      </c>
      <c r="Y25" s="259"/>
      <c r="Z25" s="259"/>
      <c r="AA25" s="260"/>
      <c r="AB25" s="258" t="str">
        <f>REPT(Y33,1)</f>
        <v>Багаутдинов</v>
      </c>
      <c r="AC25" s="259"/>
      <c r="AD25" s="260"/>
      <c r="AE25" s="60">
        <v>13</v>
      </c>
      <c r="AF25" s="196"/>
      <c r="AG25" s="196"/>
    </row>
    <row r="26" spans="3:33" ht="3" customHeight="1">
      <c r="C26" s="56"/>
      <c r="D26" s="61"/>
      <c r="E26" s="62"/>
      <c r="F26" s="62"/>
      <c r="G26" s="62"/>
      <c r="H26" s="62"/>
      <c r="I26" s="63"/>
      <c r="J26" s="64"/>
      <c r="K26" s="50"/>
      <c r="L26" s="50"/>
      <c r="M26" s="65"/>
      <c r="N26" s="62"/>
      <c r="O26" s="62"/>
      <c r="P26" s="62"/>
      <c r="Q26" s="62"/>
      <c r="R26" s="62"/>
      <c r="S26" s="62"/>
      <c r="T26" s="62"/>
      <c r="U26" s="63"/>
      <c r="V26" s="64"/>
      <c r="W26" s="58"/>
      <c r="X26" s="66"/>
      <c r="Y26" s="67"/>
      <c r="Z26" s="67"/>
      <c r="AA26" s="67"/>
      <c r="AB26" s="67"/>
      <c r="AC26" s="67"/>
      <c r="AD26" s="67"/>
      <c r="AE26" s="68"/>
      <c r="AF26" s="196"/>
      <c r="AG26" s="196"/>
    </row>
    <row r="27" spans="3:33" ht="15.75" customHeight="1" thickBot="1">
      <c r="C27" s="56"/>
      <c r="D27" s="69" t="str">
        <f>REPT(Y37,1)</f>
        <v>Ярошенко</v>
      </c>
      <c r="E27" s="234" t="str">
        <f>REPT(Y39,1)</f>
        <v>Петров</v>
      </c>
      <c r="F27" s="235"/>
      <c r="G27" s="235"/>
      <c r="H27" s="236"/>
      <c r="I27" s="263">
        <v>10</v>
      </c>
      <c r="J27" s="264"/>
      <c r="K27" s="50"/>
      <c r="L27" s="50"/>
      <c r="M27" s="272" t="str">
        <f>REPT(Y33,1)</f>
        <v>Багаутдинов</v>
      </c>
      <c r="N27" s="235"/>
      <c r="O27" s="235"/>
      <c r="P27" s="236"/>
      <c r="Q27" s="234" t="str">
        <f>REPT(Y35,1)</f>
        <v>Саяпина </v>
      </c>
      <c r="R27" s="235"/>
      <c r="S27" s="235"/>
      <c r="T27" s="236"/>
      <c r="U27" s="263">
        <v>13</v>
      </c>
      <c r="V27" s="264"/>
      <c r="W27" s="58"/>
      <c r="X27" s="262" t="str">
        <f>REPT(Y39,1)</f>
        <v>Петров</v>
      </c>
      <c r="Y27" s="238"/>
      <c r="Z27" s="238"/>
      <c r="AA27" s="239"/>
      <c r="AB27" s="237" t="str">
        <f>REPT(Y41,1)</f>
        <v>0</v>
      </c>
      <c r="AC27" s="238"/>
      <c r="AD27" s="239"/>
      <c r="AE27" s="70"/>
      <c r="AF27" s="196"/>
      <c r="AG27" s="196"/>
    </row>
    <row r="28" spans="3:33" ht="3" customHeight="1" thickBot="1">
      <c r="C28" s="56"/>
      <c r="D28" s="71"/>
      <c r="E28" s="7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8"/>
      <c r="X28" s="58"/>
      <c r="Y28" s="58"/>
      <c r="Z28" s="58"/>
      <c r="AA28" s="58"/>
      <c r="AB28" s="58"/>
      <c r="AC28" s="58"/>
      <c r="AD28" s="58"/>
      <c r="AE28" s="58"/>
      <c r="AF28" s="196"/>
      <c r="AG28" s="196"/>
    </row>
    <row r="29" spans="3:33" ht="15.75" customHeight="1" thickBot="1">
      <c r="C29" s="56"/>
      <c r="D29" s="7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0"/>
      <c r="V29" s="50"/>
      <c r="W29" s="58"/>
      <c r="X29" s="306" t="s">
        <v>107</v>
      </c>
      <c r="Y29" s="307"/>
      <c r="Z29" s="307"/>
      <c r="AA29" s="307"/>
      <c r="AB29" s="307"/>
      <c r="AC29" s="307"/>
      <c r="AD29" s="307"/>
      <c r="AE29" s="307"/>
      <c r="AF29" s="307"/>
      <c r="AG29" s="308"/>
    </row>
    <row r="30" spans="3:31" ht="3" customHeight="1" thickBot="1">
      <c r="C30" s="56"/>
      <c r="D30" s="7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0"/>
      <c r="V30" s="50"/>
      <c r="W30" s="58"/>
      <c r="X30" s="58"/>
      <c r="Y30" s="58"/>
      <c r="Z30" s="58"/>
      <c r="AA30" s="58"/>
      <c r="AB30" s="58"/>
      <c r="AC30" s="58"/>
      <c r="AD30" s="58"/>
      <c r="AE30" s="58"/>
    </row>
    <row r="31" spans="4:33" ht="15.75" customHeight="1">
      <c r="D31" s="275" t="s">
        <v>102</v>
      </c>
      <c r="E31" s="276"/>
      <c r="F31" s="276"/>
      <c r="G31" s="276"/>
      <c r="H31" s="276"/>
      <c r="I31" s="276"/>
      <c r="J31" s="277"/>
      <c r="K31" s="51"/>
      <c r="L31" s="51"/>
      <c r="M31" s="278" t="s">
        <v>103</v>
      </c>
      <c r="N31" s="279"/>
      <c r="O31" s="279"/>
      <c r="P31" s="279"/>
      <c r="Q31" s="279"/>
      <c r="R31" s="279"/>
      <c r="S31" s="279"/>
      <c r="T31" s="279"/>
      <c r="U31" s="279"/>
      <c r="V31" s="280"/>
      <c r="W31" s="58"/>
      <c r="X31" s="73" t="s">
        <v>108</v>
      </c>
      <c r="Y31" s="281" t="s">
        <v>109</v>
      </c>
      <c r="Z31" s="282"/>
      <c r="AA31" s="282"/>
      <c r="AB31" s="282" t="s">
        <v>40</v>
      </c>
      <c r="AC31" s="298"/>
      <c r="AD31" s="281" t="s">
        <v>110</v>
      </c>
      <c r="AE31" s="282"/>
      <c r="AF31" s="282"/>
      <c r="AG31" s="292"/>
    </row>
    <row r="32" spans="4:33" ht="3" customHeight="1">
      <c r="D32" s="57"/>
      <c r="E32" s="51"/>
      <c r="F32" s="51"/>
      <c r="G32" s="51"/>
      <c r="H32" s="51"/>
      <c r="I32" s="51"/>
      <c r="J32" s="74"/>
      <c r="K32" s="51"/>
      <c r="L32" s="51"/>
      <c r="M32" s="75"/>
      <c r="N32" s="51"/>
      <c r="O32" s="51"/>
      <c r="P32" s="51"/>
      <c r="Q32" s="51"/>
      <c r="R32" s="51"/>
      <c r="S32" s="51"/>
      <c r="T32" s="50"/>
      <c r="U32" s="50"/>
      <c r="V32" s="52"/>
      <c r="W32" s="58"/>
      <c r="X32" s="59"/>
      <c r="Y32" s="76"/>
      <c r="Z32" s="76"/>
      <c r="AA32" s="76"/>
      <c r="AB32" s="76"/>
      <c r="AC32" s="76"/>
      <c r="AD32" s="76"/>
      <c r="AE32" s="76"/>
      <c r="AF32" s="77"/>
      <c r="AG32" s="197"/>
    </row>
    <row r="33" spans="4:33" ht="15.75" customHeight="1">
      <c r="D33" s="79" t="s">
        <v>3</v>
      </c>
      <c r="E33" s="285" t="s">
        <v>3</v>
      </c>
      <c r="F33" s="286"/>
      <c r="G33" s="286"/>
      <c r="H33" s="287"/>
      <c r="I33" s="285" t="s">
        <v>4</v>
      </c>
      <c r="J33" s="288"/>
      <c r="K33" s="51"/>
      <c r="L33" s="51"/>
      <c r="M33" s="309" t="s">
        <v>3</v>
      </c>
      <c r="N33" s="286"/>
      <c r="O33" s="286"/>
      <c r="P33" s="287"/>
      <c r="Q33" s="285" t="s">
        <v>3</v>
      </c>
      <c r="R33" s="286"/>
      <c r="S33" s="286"/>
      <c r="T33" s="287"/>
      <c r="U33" s="230" t="s">
        <v>4</v>
      </c>
      <c r="V33" s="233"/>
      <c r="W33" s="58"/>
      <c r="X33" s="80">
        <v>1</v>
      </c>
      <c r="Y33" s="283" t="str">
        <f>INDEX(Регистрация!$C$9:$C$104,MATCH("6A",Регистрация!$F$9:$F$104,0))</f>
        <v>Багаутдинов</v>
      </c>
      <c r="Z33" s="284"/>
      <c r="AA33" s="284"/>
      <c r="AB33" s="284" t="str">
        <f>INDEX(Регистрация!$D$9:$D$104,MATCH("6A",Регистрация!$F$9:$F$104,0))</f>
        <v>Сергей</v>
      </c>
      <c r="AC33" s="284"/>
      <c r="AD33" s="290" t="str">
        <f>INDEX(Регистрация!$E$9:$E$104,MATCH("6A",Регистрация!$F$9:$F$104,0))</f>
        <v>Спб</v>
      </c>
      <c r="AE33" s="284"/>
      <c r="AF33" s="284"/>
      <c r="AG33" s="291"/>
    </row>
    <row r="34" spans="4:33" ht="3" customHeight="1">
      <c r="D34" s="57"/>
      <c r="E34" s="71"/>
      <c r="F34" s="71"/>
      <c r="G34" s="71"/>
      <c r="H34" s="71"/>
      <c r="I34" s="71"/>
      <c r="J34" s="81"/>
      <c r="K34" s="82"/>
      <c r="L34" s="82"/>
      <c r="M34" s="57"/>
      <c r="N34" s="71"/>
      <c r="O34" s="71"/>
      <c r="P34" s="71"/>
      <c r="Q34" s="71"/>
      <c r="R34" s="71"/>
      <c r="S34" s="71"/>
      <c r="T34" s="58"/>
      <c r="U34" s="58"/>
      <c r="V34" s="53"/>
      <c r="W34" s="58"/>
      <c r="X34" s="59"/>
      <c r="Y34" s="83"/>
      <c r="Z34" s="83"/>
      <c r="AA34" s="83"/>
      <c r="AB34" s="83"/>
      <c r="AC34" s="83"/>
      <c r="AD34" s="83"/>
      <c r="AE34" s="83"/>
      <c r="AF34" s="83"/>
      <c r="AG34" s="84"/>
    </row>
    <row r="35" spans="4:33" ht="15.75" customHeight="1">
      <c r="D35" s="85" t="str">
        <f>REPT(Y43,1)</f>
        <v>0</v>
      </c>
      <c r="E35" s="258" t="str">
        <f>REPT(Y41,1)</f>
        <v>0</v>
      </c>
      <c r="F35" s="259"/>
      <c r="G35" s="259"/>
      <c r="H35" s="260"/>
      <c r="I35" s="254"/>
      <c r="J35" s="255"/>
      <c r="K35" s="82"/>
      <c r="L35" s="82"/>
      <c r="M35" s="261" t="str">
        <f>REPT(Y37,1)</f>
        <v>Ярошенко</v>
      </c>
      <c r="N35" s="259"/>
      <c r="O35" s="259"/>
      <c r="P35" s="260"/>
      <c r="Q35" s="258" t="str">
        <f>REPT(Y43,1)</f>
        <v>0</v>
      </c>
      <c r="R35" s="259"/>
      <c r="S35" s="259"/>
      <c r="T35" s="260"/>
      <c r="U35" s="254"/>
      <c r="V35" s="255"/>
      <c r="W35" s="58"/>
      <c r="X35" s="80">
        <v>2</v>
      </c>
      <c r="Y35" s="283" t="str">
        <f>INDEX(Регистрация!$C$9:$C$104,MATCH("6B",Регистрация!$F$9:$F$104,0))</f>
        <v>Саяпина </v>
      </c>
      <c r="Z35" s="284"/>
      <c r="AA35" s="284"/>
      <c r="AB35" s="284" t="str">
        <f>INDEX(Регистрация!$D$9:$D$104,MATCH("6B",Регистрация!$F$9:$F$104,0))</f>
        <v>Марина</v>
      </c>
      <c r="AC35" s="284"/>
      <c r="AD35" s="290" t="str">
        <f>INDEX(Регистрация!$E$9:$E$104,MATCH("6B",Регистрация!$F$9:$F$104,0))</f>
        <v>Москва</v>
      </c>
      <c r="AE35" s="284"/>
      <c r="AF35" s="284"/>
      <c r="AG35" s="291"/>
    </row>
    <row r="36" spans="4:33" ht="3" customHeight="1">
      <c r="D36" s="61"/>
      <c r="E36" s="86"/>
      <c r="F36" s="86"/>
      <c r="G36" s="86"/>
      <c r="H36" s="86"/>
      <c r="I36" s="87"/>
      <c r="J36" s="88"/>
      <c r="K36" s="82"/>
      <c r="L36" s="82"/>
      <c r="M36" s="61"/>
      <c r="N36" s="86"/>
      <c r="O36" s="86"/>
      <c r="P36" s="86"/>
      <c r="Q36" s="86"/>
      <c r="R36" s="86"/>
      <c r="S36" s="86"/>
      <c r="T36" s="86"/>
      <c r="U36" s="87"/>
      <c r="V36" s="88"/>
      <c r="W36" s="82"/>
      <c r="X36" s="57"/>
      <c r="Y36" s="89"/>
      <c r="Z36" s="89"/>
      <c r="AA36" s="89"/>
      <c r="AB36" s="89"/>
      <c r="AC36" s="89"/>
      <c r="AD36" s="89"/>
      <c r="AE36" s="89"/>
      <c r="AF36" s="89"/>
      <c r="AG36" s="90"/>
    </row>
    <row r="37" spans="4:33" ht="15.75" customHeight="1">
      <c r="D37" s="85" t="str">
        <f>REPT(Y33,1)</f>
        <v>Багаутдинов</v>
      </c>
      <c r="E37" s="258" t="str">
        <f>REPT(Y39,1)</f>
        <v>Петров</v>
      </c>
      <c r="F37" s="259"/>
      <c r="G37" s="259"/>
      <c r="H37" s="260"/>
      <c r="I37" s="254"/>
      <c r="J37" s="255"/>
      <c r="K37" s="82"/>
      <c r="L37" s="82"/>
      <c r="M37" s="261" t="str">
        <f>REPT(Y39,1)</f>
        <v>Петров</v>
      </c>
      <c r="N37" s="259"/>
      <c r="O37" s="259"/>
      <c r="P37" s="260"/>
      <c r="Q37" s="258" t="str">
        <f>REPT(Y35,1)</f>
        <v>Саяпина </v>
      </c>
      <c r="R37" s="259"/>
      <c r="S37" s="259"/>
      <c r="T37" s="260"/>
      <c r="U37" s="254">
        <v>4</v>
      </c>
      <c r="V37" s="255"/>
      <c r="W37" s="82"/>
      <c r="X37" s="80">
        <v>3</v>
      </c>
      <c r="Y37" s="273" t="str">
        <f>INDEX(Регистрация!$C$9:$C$104,MATCH("6C",Регистрация!$F$9:$F$104,0))</f>
        <v>Ярошенко</v>
      </c>
      <c r="Z37" s="274"/>
      <c r="AA37" s="274"/>
      <c r="AB37" s="274" t="str">
        <f>INDEX(Регистрация!$D$9:$D$104,MATCH("6C",Регистрация!$F$9:$F$104,0))</f>
        <v>Роман</v>
      </c>
      <c r="AC37" s="274"/>
      <c r="AD37" s="293" t="str">
        <f>INDEX(Регистрация!$E$9:$E$104,MATCH("6C",Регистрация!$F$9:$F$104,0))</f>
        <v>Москва</v>
      </c>
      <c r="AE37" s="274"/>
      <c r="AF37" s="274"/>
      <c r="AG37" s="294"/>
    </row>
    <row r="38" spans="4:33" ht="3" customHeight="1">
      <c r="D38" s="61"/>
      <c r="E38" s="86"/>
      <c r="F38" s="86"/>
      <c r="G38" s="86"/>
      <c r="H38" s="86"/>
      <c r="I38" s="87"/>
      <c r="J38" s="88"/>
      <c r="K38" s="82"/>
      <c r="L38" s="82"/>
      <c r="M38" s="61"/>
      <c r="N38" s="86"/>
      <c r="O38" s="86"/>
      <c r="P38" s="86"/>
      <c r="Q38" s="86"/>
      <c r="R38" s="86"/>
      <c r="S38" s="86"/>
      <c r="T38" s="86"/>
      <c r="U38" s="87"/>
      <c r="V38" s="88"/>
      <c r="W38" s="82"/>
      <c r="X38" s="57"/>
      <c r="Y38" s="89"/>
      <c r="Z38" s="89"/>
      <c r="AA38" s="89"/>
      <c r="AB38" s="89"/>
      <c r="AC38" s="89"/>
      <c r="AD38" s="89"/>
      <c r="AE38" s="89"/>
      <c r="AF38" s="89"/>
      <c r="AG38" s="90"/>
    </row>
    <row r="39" spans="4:33" ht="15.75" customHeight="1" thickBot="1">
      <c r="D39" s="69" t="str">
        <f>REPT(Y35,1)</f>
        <v>Саяпина </v>
      </c>
      <c r="E39" s="237" t="str">
        <f>REPT(Y37,1)</f>
        <v>Ярошенко</v>
      </c>
      <c r="F39" s="238"/>
      <c r="G39" s="238"/>
      <c r="H39" s="239"/>
      <c r="I39" s="256"/>
      <c r="J39" s="257"/>
      <c r="K39" s="82"/>
      <c r="L39" s="82"/>
      <c r="M39" s="262" t="str">
        <f>REPT(Y33,1)</f>
        <v>Багаутдинов</v>
      </c>
      <c r="N39" s="238"/>
      <c r="O39" s="238"/>
      <c r="P39" s="239"/>
      <c r="Q39" s="237" t="str">
        <f>REPT(Y41,1)</f>
        <v>0</v>
      </c>
      <c r="R39" s="238"/>
      <c r="S39" s="238"/>
      <c r="T39" s="239"/>
      <c r="U39" s="256">
        <v>5</v>
      </c>
      <c r="V39" s="257"/>
      <c r="W39" s="82"/>
      <c r="X39" s="80">
        <v>4</v>
      </c>
      <c r="Y39" s="273" t="str">
        <f>INDEX(Регистрация!$C$9:$C$104,MATCH("6D",Регистрация!$F$9:$F$104,0))</f>
        <v>Петров</v>
      </c>
      <c r="Z39" s="274"/>
      <c r="AA39" s="274"/>
      <c r="AB39" s="274" t="str">
        <f>INDEX(Регистрация!$D$9:$D$104,MATCH("6D",Регистрация!$F$9:$F$104,0))</f>
        <v>Алексей</v>
      </c>
      <c r="AC39" s="274"/>
      <c r="AD39" s="293" t="str">
        <f>INDEX(Регистрация!$E$9:$E$104,MATCH("6D",Регистрация!$F$9:$F$104,0))</f>
        <v>Спб</v>
      </c>
      <c r="AE39" s="274"/>
      <c r="AF39" s="274"/>
      <c r="AG39" s="294"/>
    </row>
    <row r="40" spans="4:33" ht="3" customHeight="1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57"/>
      <c r="Y40" s="89">
        <v>5</v>
      </c>
      <c r="Z40" s="89"/>
      <c r="AA40" s="89"/>
      <c r="AB40" s="89"/>
      <c r="AC40" s="89"/>
      <c r="AD40" s="89"/>
      <c r="AE40" s="89"/>
      <c r="AF40" s="89"/>
      <c r="AG40" s="90"/>
    </row>
    <row r="41" spans="24:33" ht="15.75" customHeight="1" thickBot="1">
      <c r="X41" s="80">
        <v>5</v>
      </c>
      <c r="Y41" s="273">
        <f>INDEX(Регистрация!$C$9:$C$104,MATCH("6E",Регистрация!$F$9:$F$104,0))</f>
        <v>0</v>
      </c>
      <c r="Z41" s="274"/>
      <c r="AA41" s="274"/>
      <c r="AB41" s="274">
        <f>INDEX(Регистрация!$D$9:$D$104,MATCH("6E",Регистрация!$F$9:$F$104,0))</f>
        <v>0</v>
      </c>
      <c r="AC41" s="274"/>
      <c r="AD41" s="293">
        <f>INDEX(Регистрация!$E$9:$E$104,MATCH("6E",Регистрация!$F$9:$F$104,0))</f>
        <v>0</v>
      </c>
      <c r="AE41" s="274"/>
      <c r="AF41" s="274"/>
      <c r="AG41" s="294"/>
    </row>
    <row r="42" spans="5:33" ht="3" customHeight="1">
      <c r="E42" s="240" t="s">
        <v>111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X42" s="57"/>
      <c r="Y42" s="89"/>
      <c r="Z42" s="89"/>
      <c r="AA42" s="89"/>
      <c r="AB42" s="89"/>
      <c r="AC42" s="89"/>
      <c r="AD42" s="89"/>
      <c r="AE42" s="89"/>
      <c r="AF42" s="89"/>
      <c r="AG42" s="90"/>
    </row>
    <row r="43" spans="5:33" ht="15.75" customHeight="1" thickBot="1">
      <c r="E43" s="243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U43" s="94"/>
      <c r="X43" s="91">
        <v>6</v>
      </c>
      <c r="Y43" s="273">
        <f>INDEX(Регистрация!$C$9:$C$104,MATCH("6F",Регистрация!$F$9:$F$104,0))</f>
        <v>0</v>
      </c>
      <c r="Z43" s="274"/>
      <c r="AA43" s="274"/>
      <c r="AB43" s="274">
        <f>INDEX(Регистрация!$D$9:$D$104,MATCH("6F",Регистрация!$F$9:$F$104,0))</f>
        <v>0</v>
      </c>
      <c r="AC43" s="274"/>
      <c r="AD43" s="293">
        <f>INDEX(Регистрация!$E$9:$E$104,MATCH("6F",Регистрация!$F$9:$F$104,0))</f>
        <v>0</v>
      </c>
      <c r="AE43" s="274"/>
      <c r="AF43" s="274"/>
      <c r="AG43" s="294"/>
    </row>
    <row r="44" spans="5:20" ht="15">
      <c r="E44" s="217">
        <v>1</v>
      </c>
      <c r="F44" s="218"/>
      <c r="G44" s="225" t="s">
        <v>128</v>
      </c>
      <c r="H44" s="226"/>
      <c r="I44" s="226"/>
      <c r="J44" s="226"/>
      <c r="K44" s="226"/>
      <c r="L44" s="226"/>
      <c r="M44" s="226"/>
      <c r="N44" s="226"/>
      <c r="O44" s="299"/>
      <c r="P44" s="299"/>
      <c r="Q44" s="301"/>
      <c r="R44" s="301"/>
      <c r="S44" s="301"/>
      <c r="T44" s="302"/>
    </row>
    <row r="45" spans="5:20" ht="15.75" thickBot="1">
      <c r="E45" s="219">
        <v>2</v>
      </c>
      <c r="F45" s="220"/>
      <c r="G45" s="227" t="s">
        <v>189</v>
      </c>
      <c r="H45" s="228"/>
      <c r="I45" s="228"/>
      <c r="J45" s="228"/>
      <c r="K45" s="228"/>
      <c r="L45" s="228"/>
      <c r="M45" s="228"/>
      <c r="N45" s="228"/>
      <c r="O45" s="300"/>
      <c r="P45" s="300"/>
      <c r="Q45" s="303"/>
      <c r="R45" s="303"/>
      <c r="S45" s="303"/>
      <c r="T45" s="304"/>
    </row>
    <row r="46" spans="5:20" ht="15">
      <c r="E46" s="221"/>
      <c r="F46" s="221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</sheetData>
  <sheetProtection formatCells="0" formatColumns="0" formatRows="0" insertColumns="0" insertRows="0" insertHyperlinks="0" deleteColumns="0" deleteRows="0" sort="0" autoFilter="0" pivotTables="0"/>
  <mergeCells count="99">
    <mergeCell ref="E44:F44"/>
    <mergeCell ref="E45:F45"/>
    <mergeCell ref="E46:F46"/>
    <mergeCell ref="K10:M10"/>
    <mergeCell ref="G44:K44"/>
    <mergeCell ref="G45:K45"/>
    <mergeCell ref="G46:K46"/>
    <mergeCell ref="E21:H21"/>
    <mergeCell ref="I21:J21"/>
    <mergeCell ref="E27:H27"/>
    <mergeCell ref="Q39:T39"/>
    <mergeCell ref="E42:T43"/>
    <mergeCell ref="C10:D10"/>
    <mergeCell ref="I27:J27"/>
    <mergeCell ref="M27:P27"/>
    <mergeCell ref="Q27:T27"/>
    <mergeCell ref="M23:P23"/>
    <mergeCell ref="Q23:T23"/>
    <mergeCell ref="E5:AB5"/>
    <mergeCell ref="Y10:AA10"/>
    <mergeCell ref="Q10:S10"/>
    <mergeCell ref="T10:V10"/>
    <mergeCell ref="E10:G10"/>
    <mergeCell ref="H10:J10"/>
    <mergeCell ref="J7:X7"/>
    <mergeCell ref="U37:V37"/>
    <mergeCell ref="N10:P10"/>
    <mergeCell ref="U39:V39"/>
    <mergeCell ref="E37:H37"/>
    <mergeCell ref="I37:J37"/>
    <mergeCell ref="M37:P37"/>
    <mergeCell ref="Q37:T37"/>
    <mergeCell ref="E39:H39"/>
    <mergeCell ref="I39:J39"/>
    <mergeCell ref="M39:P39"/>
    <mergeCell ref="X27:AA27"/>
    <mergeCell ref="AB27:AD27"/>
    <mergeCell ref="U27:V27"/>
    <mergeCell ref="M21:P21"/>
    <mergeCell ref="Q21:T21"/>
    <mergeCell ref="U21:V21"/>
    <mergeCell ref="X21:AA21"/>
    <mergeCell ref="AB21:AD21"/>
    <mergeCell ref="U23:V23"/>
    <mergeCell ref="X23:AA23"/>
    <mergeCell ref="AB23:AD23"/>
    <mergeCell ref="E25:H25"/>
    <mergeCell ref="I25:J25"/>
    <mergeCell ref="M25:P25"/>
    <mergeCell ref="Q25:T25"/>
    <mergeCell ref="U25:V25"/>
    <mergeCell ref="X25:AA25"/>
    <mergeCell ref="AB25:AD25"/>
    <mergeCell ref="E23:H23"/>
    <mergeCell ref="I23:J23"/>
    <mergeCell ref="AB33:AC33"/>
    <mergeCell ref="AB35:AC35"/>
    <mergeCell ref="M33:P33"/>
    <mergeCell ref="Q33:T33"/>
    <mergeCell ref="U33:V33"/>
    <mergeCell ref="M35:P35"/>
    <mergeCell ref="Q35:T35"/>
    <mergeCell ref="U35:V35"/>
    <mergeCell ref="Y43:AA43"/>
    <mergeCell ref="D31:J31"/>
    <mergeCell ref="M31:V31"/>
    <mergeCell ref="Y31:AA31"/>
    <mergeCell ref="Y33:AA33"/>
    <mergeCell ref="Y35:AA35"/>
    <mergeCell ref="E33:H33"/>
    <mergeCell ref="I33:J33"/>
    <mergeCell ref="E35:H35"/>
    <mergeCell ref="I35:J35"/>
    <mergeCell ref="A1:AG3"/>
    <mergeCell ref="AD33:AG33"/>
    <mergeCell ref="AD31:AG31"/>
    <mergeCell ref="AD37:AG37"/>
    <mergeCell ref="AD35:AG35"/>
    <mergeCell ref="Y37:AA37"/>
    <mergeCell ref="D19:J19"/>
    <mergeCell ref="M19:V19"/>
    <mergeCell ref="X19:AE19"/>
    <mergeCell ref="AB31:AC31"/>
    <mergeCell ref="L46:O46"/>
    <mergeCell ref="L44:O44"/>
    <mergeCell ref="L45:O45"/>
    <mergeCell ref="P44:T44"/>
    <mergeCell ref="P45:T45"/>
    <mergeCell ref="P46:T46"/>
    <mergeCell ref="X29:AG29"/>
    <mergeCell ref="AD39:AG39"/>
    <mergeCell ref="AD41:AG41"/>
    <mergeCell ref="AD43:AG43"/>
    <mergeCell ref="AB37:AC37"/>
    <mergeCell ref="AB39:AC39"/>
    <mergeCell ref="AB41:AC41"/>
    <mergeCell ref="AB43:AC43"/>
    <mergeCell ref="Y39:AA39"/>
    <mergeCell ref="Y41:AA41"/>
  </mergeCells>
  <printOptions horizontalCentered="1" verticalCentered="1"/>
  <pageMargins left="0.2362204724409449" right="0.4724409448818898" top="0.31496062992125984" bottom="0.7480314960629921" header="0.15748031496062992" footer="0.5118110236220472"/>
  <pageSetup horizontalDpi="300" verticalDpi="300" orientation="landscape" paperSize="9" scale="72" r:id="rId2"/>
  <headerFooter alignWithMargins="0">
    <oddHeader>&amp;CTabele Grupowe Grand Prix Polski w Pool Bilard</oddHeader>
    <oddFooter>&amp;L&amp;D&amp;COpracowanie i przygotowanie: Grzegorz Kedzierski&amp;R&amp;T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6"/>
  <sheetViews>
    <sheetView zoomScale="70" zoomScaleNormal="70" zoomScaleSheetLayoutView="75" workbookViewId="0" topLeftCell="A1">
      <selection activeCell="J7" sqref="J7:X7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4.8515625" style="0" customWidth="1"/>
    <col min="4" max="4" width="20.00390625" style="0" customWidth="1"/>
    <col min="5" max="5" width="6.7109375" style="0" customWidth="1"/>
    <col min="6" max="6" width="0.5625" style="0" customWidth="1"/>
    <col min="7" max="8" width="6.7109375" style="0" customWidth="1"/>
    <col min="9" max="9" width="0.5625" style="0" customWidth="1"/>
    <col min="10" max="11" width="6.7109375" style="0" customWidth="1"/>
    <col min="12" max="12" width="0.5625" style="0" customWidth="1"/>
    <col min="13" max="14" width="6.7109375" style="0" customWidth="1"/>
    <col min="15" max="15" width="0.5625" style="0" customWidth="1"/>
    <col min="16" max="17" width="6.7109375" style="0" customWidth="1"/>
    <col min="18" max="18" width="0.5625" style="0" customWidth="1"/>
    <col min="19" max="20" width="6.7109375" style="0" customWidth="1"/>
    <col min="21" max="21" width="0.5625" style="0" customWidth="1"/>
    <col min="22" max="22" width="6.7109375" style="0" customWidth="1"/>
    <col min="23" max="23" width="8.7109375" style="0" customWidth="1"/>
    <col min="24" max="24" width="7.28125" style="0" customWidth="1"/>
    <col min="25" max="25" width="6.7109375" style="0" customWidth="1"/>
    <col min="26" max="26" width="1.7109375" style="0" customWidth="1"/>
    <col min="27" max="27" width="6.7109375" style="0" customWidth="1"/>
    <col min="29" max="29" width="5.7109375" style="0" customWidth="1"/>
    <col min="30" max="30" width="6.57421875" style="0" customWidth="1"/>
    <col min="32" max="32" width="4.421875" style="0" customWidth="1"/>
    <col min="33" max="33" width="6.57421875" style="0" customWidth="1"/>
    <col min="34" max="34" width="3.421875" style="0" customWidth="1"/>
  </cols>
  <sheetData>
    <row r="1" spans="1:33" ht="3.75" customHeight="1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0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51.7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ht="1.5" customHeight="1"/>
    <row r="5" spans="5:28" ht="26.25">
      <c r="E5" s="248" t="s">
        <v>78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ht="1.5" customHeight="1"/>
    <row r="7" spans="10:24" ht="20.25">
      <c r="J7" s="305" t="s">
        <v>191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ht="72.75" customHeight="1">
      <c r="AF8" s="93"/>
    </row>
    <row r="9" ht="13.5" thickBot="1"/>
    <row r="10" spans="3:30" ht="24.75" customHeight="1">
      <c r="C10" s="246" t="s">
        <v>92</v>
      </c>
      <c r="D10" s="247"/>
      <c r="E10" s="222" t="str">
        <f>REPT(Y33,1)</f>
        <v>Безносюк</v>
      </c>
      <c r="F10" s="223"/>
      <c r="G10" s="224"/>
      <c r="H10" s="222" t="str">
        <f>REPT(Y35,1)</f>
        <v>Урвачев</v>
      </c>
      <c r="I10" s="223"/>
      <c r="J10" s="224"/>
      <c r="K10" s="222" t="str">
        <f>REPT(Y37,1)</f>
        <v>Золотилов </v>
      </c>
      <c r="L10" s="223"/>
      <c r="M10" s="224"/>
      <c r="N10" s="222" t="str">
        <f>REPT(Y39,1)</f>
        <v>Корчагин</v>
      </c>
      <c r="O10" s="223"/>
      <c r="P10" s="224"/>
      <c r="Q10" s="222" t="str">
        <f>REPT(Y41,1)</f>
        <v>0</v>
      </c>
      <c r="R10" s="223"/>
      <c r="S10" s="224"/>
      <c r="T10" s="222" t="str">
        <f>REPT(Y43,1)</f>
        <v>0</v>
      </c>
      <c r="U10" s="223"/>
      <c r="V10" s="253"/>
      <c r="W10" s="1" t="s">
        <v>76</v>
      </c>
      <c r="X10" s="2" t="s">
        <v>77</v>
      </c>
      <c r="Y10" s="250" t="s">
        <v>90</v>
      </c>
      <c r="Z10" s="251"/>
      <c r="AA10" s="252"/>
      <c r="AB10" s="3" t="s">
        <v>88</v>
      </c>
      <c r="AC10" s="3" t="s">
        <v>89</v>
      </c>
      <c r="AD10" s="4" t="s">
        <v>0</v>
      </c>
    </row>
    <row r="11" spans="3:30" ht="24.75" customHeight="1">
      <c r="C11" s="5">
        <v>1</v>
      </c>
      <c r="D11" s="6" t="str">
        <f>REPT(Y33,1)</f>
        <v>Безносюк</v>
      </c>
      <c r="E11" s="7"/>
      <c r="F11" s="8" t="s">
        <v>1</v>
      </c>
      <c r="G11" s="9"/>
      <c r="H11" s="10">
        <v>2</v>
      </c>
      <c r="I11" s="11" t="s">
        <v>2</v>
      </c>
      <c r="J11" s="10">
        <v>7</v>
      </c>
      <c r="K11" s="10">
        <v>2</v>
      </c>
      <c r="L11" s="11" t="s">
        <v>2</v>
      </c>
      <c r="M11" s="10">
        <v>7</v>
      </c>
      <c r="N11" s="10">
        <v>7</v>
      </c>
      <c r="O11" s="11" t="s">
        <v>2</v>
      </c>
      <c r="P11" s="10">
        <v>3</v>
      </c>
      <c r="Q11" s="13">
        <v>0</v>
      </c>
      <c r="R11" s="11" t="s">
        <v>2</v>
      </c>
      <c r="S11" s="12">
        <v>0</v>
      </c>
      <c r="T11" s="13">
        <v>0</v>
      </c>
      <c r="U11" s="11" t="s">
        <v>2</v>
      </c>
      <c r="V11" s="14">
        <v>0</v>
      </c>
      <c r="W11" s="15">
        <v>1</v>
      </c>
      <c r="X11" s="16">
        <v>2</v>
      </c>
      <c r="Y11" s="16">
        <f>SUM(H11+K11+N11+Q11+T11)</f>
        <v>11</v>
      </c>
      <c r="Z11" s="11" t="s">
        <v>2</v>
      </c>
      <c r="AA11" s="17">
        <f>SUM(J11+M11+P11+S11+V11)</f>
        <v>17</v>
      </c>
      <c r="AB11" s="18">
        <f aca="true" t="shared" si="0" ref="AB11:AB16">SUM(Y11-AA11)</f>
        <v>-6</v>
      </c>
      <c r="AC11" s="18"/>
      <c r="AD11" s="19"/>
    </row>
    <row r="12" spans="3:30" ht="24.75" customHeight="1">
      <c r="C12" s="20">
        <v>2</v>
      </c>
      <c r="D12" s="6" t="str">
        <f>REPT(Y35,1)</f>
        <v>Урвачев</v>
      </c>
      <c r="E12" s="10">
        <v>7</v>
      </c>
      <c r="F12" s="21" t="s">
        <v>2</v>
      </c>
      <c r="G12" s="10">
        <v>2</v>
      </c>
      <c r="H12" s="22"/>
      <c r="I12" s="23" t="s">
        <v>1</v>
      </c>
      <c r="J12" s="24"/>
      <c r="K12" s="10">
        <v>2</v>
      </c>
      <c r="L12" s="11" t="s">
        <v>2</v>
      </c>
      <c r="M12" s="10">
        <v>7</v>
      </c>
      <c r="N12" s="13">
        <v>7</v>
      </c>
      <c r="O12" s="11" t="s">
        <v>2</v>
      </c>
      <c r="P12" s="12">
        <v>5</v>
      </c>
      <c r="Q12" s="10">
        <v>0</v>
      </c>
      <c r="R12" s="11" t="s">
        <v>2</v>
      </c>
      <c r="S12" s="10">
        <v>0</v>
      </c>
      <c r="T12" s="13">
        <v>0</v>
      </c>
      <c r="U12" s="11" t="s">
        <v>2</v>
      </c>
      <c r="V12" s="14">
        <v>0</v>
      </c>
      <c r="W12" s="15">
        <v>2</v>
      </c>
      <c r="X12" s="16">
        <v>1</v>
      </c>
      <c r="Y12" s="16">
        <f>SUM(E12+K12+N12+Q12+T12)</f>
        <v>16</v>
      </c>
      <c r="Z12" s="11" t="s">
        <v>2</v>
      </c>
      <c r="AA12" s="17">
        <f>SUM(G12+M12+P12+S12+V12)</f>
        <v>14</v>
      </c>
      <c r="AB12" s="18">
        <f t="shared" si="0"/>
        <v>2</v>
      </c>
      <c r="AC12" s="18"/>
      <c r="AD12" s="19"/>
    </row>
    <row r="13" spans="3:30" ht="24.75" customHeight="1">
      <c r="C13" s="20">
        <v>3</v>
      </c>
      <c r="D13" s="6" t="str">
        <f>REPT(Y37,1)</f>
        <v>Золотилов </v>
      </c>
      <c r="E13" s="10">
        <v>7</v>
      </c>
      <c r="F13" s="21" t="s">
        <v>2</v>
      </c>
      <c r="G13" s="10">
        <v>2</v>
      </c>
      <c r="H13" s="10">
        <v>7</v>
      </c>
      <c r="I13" s="11" t="s">
        <v>2</v>
      </c>
      <c r="J13" s="10">
        <v>2</v>
      </c>
      <c r="K13" s="25"/>
      <c r="L13" s="8" t="s">
        <v>1</v>
      </c>
      <c r="M13" s="9"/>
      <c r="N13" s="13">
        <v>7</v>
      </c>
      <c r="O13" s="11" t="s">
        <v>2</v>
      </c>
      <c r="P13" s="12">
        <v>2</v>
      </c>
      <c r="Q13" s="10">
        <v>0</v>
      </c>
      <c r="R13" s="11" t="s">
        <v>2</v>
      </c>
      <c r="S13" s="10">
        <v>0</v>
      </c>
      <c r="T13" s="13">
        <v>0</v>
      </c>
      <c r="U13" s="11" t="s">
        <v>2</v>
      </c>
      <c r="V13" s="14">
        <v>0</v>
      </c>
      <c r="W13" s="15">
        <v>3</v>
      </c>
      <c r="X13" s="16">
        <v>0</v>
      </c>
      <c r="Y13" s="16">
        <f>SUM(E13+H13+N13+Q13+T13)</f>
        <v>21</v>
      </c>
      <c r="Z13" s="11" t="s">
        <v>2</v>
      </c>
      <c r="AA13" s="17">
        <f>SUM(G13+J13+P13+S13+V13)</f>
        <v>6</v>
      </c>
      <c r="AB13" s="18">
        <f t="shared" si="0"/>
        <v>15</v>
      </c>
      <c r="AC13" s="18"/>
      <c r="AD13" s="19"/>
    </row>
    <row r="14" spans="3:30" ht="24.75" customHeight="1">
      <c r="C14" s="20">
        <v>4</v>
      </c>
      <c r="D14" s="6" t="str">
        <f>REPT(Y39,1)</f>
        <v>Корчагин</v>
      </c>
      <c r="E14" s="10">
        <v>3</v>
      </c>
      <c r="F14" s="21" t="s">
        <v>2</v>
      </c>
      <c r="G14" s="10">
        <v>7</v>
      </c>
      <c r="H14" s="10">
        <v>5</v>
      </c>
      <c r="I14" s="11" t="s">
        <v>2</v>
      </c>
      <c r="J14" s="10">
        <v>7</v>
      </c>
      <c r="K14" s="10">
        <v>2</v>
      </c>
      <c r="L14" s="11"/>
      <c r="M14" s="10">
        <v>7</v>
      </c>
      <c r="N14" s="25"/>
      <c r="O14" s="8" t="s">
        <v>1</v>
      </c>
      <c r="P14" s="9"/>
      <c r="Q14" s="10">
        <v>0</v>
      </c>
      <c r="R14" s="11" t="s">
        <v>2</v>
      </c>
      <c r="S14" s="10">
        <v>0</v>
      </c>
      <c r="T14" s="13">
        <v>0</v>
      </c>
      <c r="U14" s="11" t="s">
        <v>2</v>
      </c>
      <c r="V14" s="14">
        <v>0</v>
      </c>
      <c r="W14" s="15">
        <v>0</v>
      </c>
      <c r="X14" s="16">
        <v>3</v>
      </c>
      <c r="Y14" s="16">
        <f>SUM(E14+H14+K14+Q14+T14)</f>
        <v>10</v>
      </c>
      <c r="Z14" s="11" t="s">
        <v>2</v>
      </c>
      <c r="AA14" s="17">
        <f>SUM(G14+J14+M14+S14+V14)</f>
        <v>21</v>
      </c>
      <c r="AB14" s="18">
        <f t="shared" si="0"/>
        <v>-11</v>
      </c>
      <c r="AC14" s="18"/>
      <c r="AD14" s="19"/>
    </row>
    <row r="15" spans="3:30" ht="24.75" customHeight="1">
      <c r="C15" s="20">
        <v>5</v>
      </c>
      <c r="D15" s="6" t="str">
        <f>REPT(Y41,1)</f>
        <v>0</v>
      </c>
      <c r="E15" s="10">
        <v>0</v>
      </c>
      <c r="F15" s="21" t="s">
        <v>2</v>
      </c>
      <c r="G15" s="10">
        <v>0</v>
      </c>
      <c r="H15" s="10">
        <v>0</v>
      </c>
      <c r="I15" s="11" t="s">
        <v>2</v>
      </c>
      <c r="J15" s="10">
        <v>0</v>
      </c>
      <c r="K15" s="10">
        <v>0</v>
      </c>
      <c r="L15" s="11" t="s">
        <v>2</v>
      </c>
      <c r="M15" s="10">
        <v>0</v>
      </c>
      <c r="N15" s="10">
        <v>0</v>
      </c>
      <c r="O15" s="11" t="s">
        <v>2</v>
      </c>
      <c r="P15" s="10">
        <v>0</v>
      </c>
      <c r="Q15" s="25"/>
      <c r="R15" s="8" t="s">
        <v>1</v>
      </c>
      <c r="S15" s="9"/>
      <c r="T15" s="13">
        <v>0</v>
      </c>
      <c r="U15" s="11" t="s">
        <v>2</v>
      </c>
      <c r="V15" s="14">
        <v>0</v>
      </c>
      <c r="W15" s="15"/>
      <c r="X15" s="16"/>
      <c r="Y15" s="16">
        <f>SUM(E15+H15+K15+N15+T15)</f>
        <v>0</v>
      </c>
      <c r="Z15" s="11" t="s">
        <v>2</v>
      </c>
      <c r="AA15" s="17">
        <f>SUM(G15+J15+M15+P15+V15)</f>
        <v>0</v>
      </c>
      <c r="AB15" s="18">
        <f t="shared" si="0"/>
        <v>0</v>
      </c>
      <c r="AC15" s="18"/>
      <c r="AD15" s="19"/>
    </row>
    <row r="16" spans="3:30" ht="24.75" customHeight="1" thickBot="1">
      <c r="C16" s="26">
        <v>6</v>
      </c>
      <c r="D16" s="27" t="str">
        <f>REPT(Y43,1)</f>
        <v>0</v>
      </c>
      <c r="E16" s="28">
        <v>0</v>
      </c>
      <c r="F16" s="29" t="s">
        <v>2</v>
      </c>
      <c r="G16" s="30">
        <v>0</v>
      </c>
      <c r="H16" s="28">
        <v>0</v>
      </c>
      <c r="I16" s="31" t="s">
        <v>2</v>
      </c>
      <c r="J16" s="30">
        <v>0</v>
      </c>
      <c r="K16" s="32">
        <v>0</v>
      </c>
      <c r="L16" s="31" t="s">
        <v>2</v>
      </c>
      <c r="M16" s="30">
        <v>0</v>
      </c>
      <c r="N16" s="32">
        <v>0</v>
      </c>
      <c r="O16" s="31" t="s">
        <v>2</v>
      </c>
      <c r="P16" s="30">
        <v>0</v>
      </c>
      <c r="Q16" s="32">
        <v>0</v>
      </c>
      <c r="R16" s="31" t="s">
        <v>2</v>
      </c>
      <c r="S16" s="30">
        <v>0</v>
      </c>
      <c r="T16" s="33"/>
      <c r="U16" s="34" t="s">
        <v>1</v>
      </c>
      <c r="V16" s="35"/>
      <c r="W16" s="36"/>
      <c r="X16" s="37"/>
      <c r="Y16" s="37">
        <f>SUM(E16+H16+K16+N16+Q16)</f>
        <v>0</v>
      </c>
      <c r="Z16" s="31" t="s">
        <v>2</v>
      </c>
      <c r="AA16" s="38">
        <f>SUM(G16+J16+M16+P16+S16)</f>
        <v>0</v>
      </c>
      <c r="AB16" s="39">
        <f t="shared" si="0"/>
        <v>0</v>
      </c>
      <c r="AC16" s="39"/>
      <c r="AD16" s="40"/>
    </row>
    <row r="17" spans="3:30" ht="24.75" customHeight="1">
      <c r="C17" s="41"/>
      <c r="D17" s="42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/>
      <c r="U17" s="46"/>
      <c r="V17" s="45"/>
      <c r="W17" s="43"/>
      <c r="X17" s="43"/>
      <c r="Y17" s="43"/>
      <c r="Z17" s="43"/>
      <c r="AA17" s="43"/>
      <c r="AB17" s="43"/>
      <c r="AC17" s="43"/>
      <c r="AD17" s="47"/>
    </row>
    <row r="18" spans="3:30" ht="2.25" customHeight="1" thickBot="1">
      <c r="C18" s="41"/>
      <c r="D18" s="42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5"/>
      <c r="U18" s="46"/>
      <c r="V18" s="45"/>
      <c r="W18" s="43"/>
      <c r="X18" s="43"/>
      <c r="Y18" s="43"/>
      <c r="Z18" s="43"/>
      <c r="AA18" s="43"/>
      <c r="AB18" s="43"/>
      <c r="AC18" s="43"/>
      <c r="AD18" s="47"/>
    </row>
    <row r="19" spans="3:31" ht="15.75" customHeight="1">
      <c r="C19" s="41"/>
      <c r="D19" s="295" t="s">
        <v>99</v>
      </c>
      <c r="E19" s="296"/>
      <c r="F19" s="296"/>
      <c r="G19" s="296"/>
      <c r="H19" s="296"/>
      <c r="I19" s="296"/>
      <c r="J19" s="297"/>
      <c r="K19" s="43"/>
      <c r="L19" s="43"/>
      <c r="M19" s="295" t="s">
        <v>100</v>
      </c>
      <c r="N19" s="296"/>
      <c r="O19" s="296"/>
      <c r="P19" s="296"/>
      <c r="Q19" s="296"/>
      <c r="R19" s="296"/>
      <c r="S19" s="296"/>
      <c r="T19" s="296"/>
      <c r="U19" s="296"/>
      <c r="V19" s="297"/>
      <c r="W19" s="43"/>
      <c r="X19" s="295" t="s">
        <v>101</v>
      </c>
      <c r="Y19" s="296"/>
      <c r="Z19" s="296"/>
      <c r="AA19" s="296"/>
      <c r="AB19" s="296"/>
      <c r="AC19" s="296"/>
      <c r="AD19" s="296"/>
      <c r="AE19" s="297"/>
    </row>
    <row r="20" spans="3:31" ht="3" customHeight="1">
      <c r="C20" s="48"/>
      <c r="D20" s="49"/>
      <c r="E20" s="50"/>
      <c r="F20" s="51"/>
      <c r="G20" s="50"/>
      <c r="H20" s="50"/>
      <c r="I20" s="50"/>
      <c r="J20" s="52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2"/>
      <c r="W20" s="50"/>
      <c r="X20" s="49"/>
      <c r="Y20" s="50"/>
      <c r="Z20" s="50"/>
      <c r="AA20" s="50"/>
      <c r="AB20" s="50"/>
      <c r="AC20" s="50"/>
      <c r="AD20" s="50"/>
      <c r="AE20" s="53"/>
    </row>
    <row r="21" spans="3:31" ht="15.75" customHeight="1">
      <c r="C21" s="48"/>
      <c r="D21" s="54" t="s">
        <v>104</v>
      </c>
      <c r="E21" s="230" t="s">
        <v>104</v>
      </c>
      <c r="F21" s="231"/>
      <c r="G21" s="231"/>
      <c r="H21" s="232"/>
      <c r="I21" s="230" t="s">
        <v>105</v>
      </c>
      <c r="J21" s="233"/>
      <c r="K21" s="50"/>
      <c r="L21" s="50"/>
      <c r="M21" s="265" t="s">
        <v>104</v>
      </c>
      <c r="N21" s="231"/>
      <c r="O21" s="231"/>
      <c r="P21" s="232"/>
      <c r="Q21" s="230" t="s">
        <v>104</v>
      </c>
      <c r="R21" s="231"/>
      <c r="S21" s="231"/>
      <c r="T21" s="232"/>
      <c r="U21" s="230" t="s">
        <v>106</v>
      </c>
      <c r="V21" s="233"/>
      <c r="W21" s="50"/>
      <c r="X21" s="265" t="s">
        <v>104</v>
      </c>
      <c r="Y21" s="231"/>
      <c r="Z21" s="231"/>
      <c r="AA21" s="232"/>
      <c r="AB21" s="230" t="s">
        <v>104</v>
      </c>
      <c r="AC21" s="231"/>
      <c r="AD21" s="232"/>
      <c r="AE21" s="55" t="s">
        <v>106</v>
      </c>
    </row>
    <row r="22" spans="3:31" ht="3" customHeight="1">
      <c r="C22" s="56"/>
      <c r="D22" s="57"/>
      <c r="E22" s="58"/>
      <c r="F22" s="58"/>
      <c r="G22" s="58"/>
      <c r="H22" s="58"/>
      <c r="I22" s="58"/>
      <c r="J22" s="53"/>
      <c r="K22" s="58"/>
      <c r="L22" s="58"/>
      <c r="M22" s="59"/>
      <c r="N22" s="58"/>
      <c r="O22" s="58"/>
      <c r="P22" s="58"/>
      <c r="Q22" s="58"/>
      <c r="R22" s="58"/>
      <c r="S22" s="58"/>
      <c r="T22" s="58"/>
      <c r="U22" s="58"/>
      <c r="V22" s="53"/>
      <c r="W22" s="58"/>
      <c r="X22" s="59"/>
      <c r="Y22" s="58"/>
      <c r="Z22" s="58"/>
      <c r="AA22" s="58"/>
      <c r="AB22" s="58"/>
      <c r="AC22" s="58"/>
      <c r="AD22" s="58"/>
      <c r="AE22" s="53"/>
    </row>
    <row r="23" spans="3:33" ht="15.75" customHeight="1">
      <c r="C23" s="56"/>
      <c r="D23" s="85" t="str">
        <f>REPT(Y33,1)</f>
        <v>Безносюк</v>
      </c>
      <c r="E23" s="268" t="str">
        <f>REPT(Y43,1)</f>
        <v>0</v>
      </c>
      <c r="F23" s="269"/>
      <c r="G23" s="269"/>
      <c r="H23" s="270"/>
      <c r="I23" s="266"/>
      <c r="J23" s="267"/>
      <c r="K23" s="50"/>
      <c r="L23" s="50"/>
      <c r="M23" s="271" t="str">
        <f>REPT(Y43,1)</f>
        <v>0</v>
      </c>
      <c r="N23" s="269"/>
      <c r="O23" s="269"/>
      <c r="P23" s="270"/>
      <c r="Q23" s="268" t="str">
        <f>REPT(Y39,1)</f>
        <v>Корчагин</v>
      </c>
      <c r="R23" s="269"/>
      <c r="S23" s="269"/>
      <c r="T23" s="270"/>
      <c r="U23" s="266"/>
      <c r="V23" s="267"/>
      <c r="W23" s="58"/>
      <c r="X23" s="261" t="str">
        <f>REPT(Y35,1)</f>
        <v>Урвачев</v>
      </c>
      <c r="Y23" s="259"/>
      <c r="Z23" s="259"/>
      <c r="AA23" s="260"/>
      <c r="AB23" s="258" t="str">
        <f>REPT(Y43,1)</f>
        <v>0</v>
      </c>
      <c r="AC23" s="259"/>
      <c r="AD23" s="260"/>
      <c r="AE23" s="60"/>
      <c r="AF23" s="196"/>
      <c r="AG23" s="196"/>
    </row>
    <row r="24" spans="3:33" ht="3" customHeight="1">
      <c r="C24" s="56"/>
      <c r="D24" s="61"/>
      <c r="E24" s="62"/>
      <c r="F24" s="62"/>
      <c r="G24" s="62"/>
      <c r="H24" s="62"/>
      <c r="I24" s="63"/>
      <c r="J24" s="64"/>
      <c r="K24" s="50"/>
      <c r="L24" s="50"/>
      <c r="M24" s="65"/>
      <c r="N24" s="62"/>
      <c r="O24" s="62"/>
      <c r="P24" s="62"/>
      <c r="Q24" s="62"/>
      <c r="R24" s="62"/>
      <c r="S24" s="62"/>
      <c r="T24" s="62"/>
      <c r="U24" s="63"/>
      <c r="V24" s="64"/>
      <c r="W24" s="58"/>
      <c r="X24" s="66"/>
      <c r="Y24" s="67"/>
      <c r="Z24" s="67"/>
      <c r="AA24" s="67"/>
      <c r="AB24" s="67"/>
      <c r="AC24" s="67"/>
      <c r="AD24" s="67"/>
      <c r="AE24" s="68"/>
      <c r="AF24" s="196"/>
      <c r="AG24" s="196"/>
    </row>
    <row r="25" spans="3:33" ht="15.75" customHeight="1">
      <c r="C25" s="56"/>
      <c r="D25" s="85" t="str">
        <f>REPT(Y35,1)</f>
        <v>Урвачев</v>
      </c>
      <c r="E25" s="268" t="str">
        <f>REPT(Y41,1)</f>
        <v>0</v>
      </c>
      <c r="F25" s="269"/>
      <c r="G25" s="269"/>
      <c r="H25" s="270"/>
      <c r="I25" s="266"/>
      <c r="J25" s="267"/>
      <c r="K25" s="50"/>
      <c r="L25" s="50"/>
      <c r="M25" s="271" t="str">
        <f>REPT(Y41,1)</f>
        <v>0</v>
      </c>
      <c r="N25" s="269"/>
      <c r="O25" s="269"/>
      <c r="P25" s="270"/>
      <c r="Q25" s="268" t="str">
        <f>REPT(Y37,1)</f>
        <v>Золотилов </v>
      </c>
      <c r="R25" s="269"/>
      <c r="S25" s="269"/>
      <c r="T25" s="270"/>
      <c r="U25" s="266"/>
      <c r="V25" s="267"/>
      <c r="W25" s="58"/>
      <c r="X25" s="261" t="str">
        <f>REPT(Y37,1)</f>
        <v>Золотилов </v>
      </c>
      <c r="Y25" s="259"/>
      <c r="Z25" s="259"/>
      <c r="AA25" s="260"/>
      <c r="AB25" s="258" t="str">
        <f>REPT(Y33,1)</f>
        <v>Безносюк</v>
      </c>
      <c r="AC25" s="259"/>
      <c r="AD25" s="260"/>
      <c r="AE25" s="60">
        <v>3</v>
      </c>
      <c r="AF25" s="196"/>
      <c r="AG25" s="196"/>
    </row>
    <row r="26" spans="3:33" ht="3" customHeight="1">
      <c r="C26" s="56"/>
      <c r="D26" s="61"/>
      <c r="E26" s="62"/>
      <c r="F26" s="62"/>
      <c r="G26" s="62"/>
      <c r="H26" s="62"/>
      <c r="I26" s="63"/>
      <c r="J26" s="64"/>
      <c r="K26" s="50"/>
      <c r="L26" s="50"/>
      <c r="M26" s="65"/>
      <c r="N26" s="62"/>
      <c r="O26" s="62"/>
      <c r="P26" s="62"/>
      <c r="Q26" s="62"/>
      <c r="R26" s="62"/>
      <c r="S26" s="62"/>
      <c r="T26" s="62"/>
      <c r="U26" s="63"/>
      <c r="V26" s="64"/>
      <c r="W26" s="58"/>
      <c r="X26" s="66"/>
      <c r="Y26" s="67"/>
      <c r="Z26" s="67"/>
      <c r="AA26" s="67"/>
      <c r="AB26" s="67"/>
      <c r="AC26" s="67"/>
      <c r="AD26" s="67"/>
      <c r="AE26" s="68"/>
      <c r="AF26" s="196"/>
      <c r="AG26" s="196"/>
    </row>
    <row r="27" spans="3:33" ht="15.75" customHeight="1" thickBot="1">
      <c r="C27" s="56"/>
      <c r="D27" s="69" t="str">
        <f>REPT(Y37,1)</f>
        <v>Золотилов </v>
      </c>
      <c r="E27" s="234" t="str">
        <f>REPT(Y39,1)</f>
        <v>Корчагин</v>
      </c>
      <c r="F27" s="235"/>
      <c r="G27" s="235"/>
      <c r="H27" s="236"/>
      <c r="I27" s="263">
        <v>11</v>
      </c>
      <c r="J27" s="264"/>
      <c r="K27" s="50"/>
      <c r="L27" s="50"/>
      <c r="M27" s="272" t="str">
        <f>REPT(Y33,1)</f>
        <v>Безносюк</v>
      </c>
      <c r="N27" s="235"/>
      <c r="O27" s="235"/>
      <c r="P27" s="236"/>
      <c r="Q27" s="234" t="str">
        <f>REPT(Y35,1)</f>
        <v>Урвачев</v>
      </c>
      <c r="R27" s="235"/>
      <c r="S27" s="235"/>
      <c r="T27" s="236"/>
      <c r="U27" s="263">
        <v>14</v>
      </c>
      <c r="V27" s="264"/>
      <c r="W27" s="58"/>
      <c r="X27" s="262" t="str">
        <f>REPT(Y39,1)</f>
        <v>Корчагин</v>
      </c>
      <c r="Y27" s="238"/>
      <c r="Z27" s="238"/>
      <c r="AA27" s="239"/>
      <c r="AB27" s="237" t="str">
        <f>REPT(Y41,1)</f>
        <v>0</v>
      </c>
      <c r="AC27" s="238"/>
      <c r="AD27" s="239"/>
      <c r="AE27" s="70"/>
      <c r="AF27" s="196"/>
      <c r="AG27" s="196"/>
    </row>
    <row r="28" spans="3:33" ht="3" customHeight="1" thickBot="1">
      <c r="C28" s="56"/>
      <c r="D28" s="71"/>
      <c r="E28" s="7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8"/>
      <c r="X28" s="58"/>
      <c r="Y28" s="58"/>
      <c r="Z28" s="58"/>
      <c r="AA28" s="58"/>
      <c r="AB28" s="58"/>
      <c r="AC28" s="58"/>
      <c r="AD28" s="58"/>
      <c r="AE28" s="58"/>
      <c r="AF28" s="196"/>
      <c r="AG28" s="196"/>
    </row>
    <row r="29" spans="3:33" ht="15.75" customHeight="1" thickBot="1">
      <c r="C29" s="56"/>
      <c r="D29" s="7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0"/>
      <c r="V29" s="50"/>
      <c r="W29" s="58"/>
      <c r="X29" s="306" t="s">
        <v>107</v>
      </c>
      <c r="Y29" s="307"/>
      <c r="Z29" s="307"/>
      <c r="AA29" s="307"/>
      <c r="AB29" s="307"/>
      <c r="AC29" s="307"/>
      <c r="AD29" s="307"/>
      <c r="AE29" s="307"/>
      <c r="AF29" s="307"/>
      <c r="AG29" s="308"/>
    </row>
    <row r="30" spans="3:31" ht="3" customHeight="1" thickBot="1">
      <c r="C30" s="56"/>
      <c r="D30" s="7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0"/>
      <c r="V30" s="50"/>
      <c r="W30" s="58"/>
      <c r="X30" s="58"/>
      <c r="Y30" s="58"/>
      <c r="Z30" s="58"/>
      <c r="AA30" s="58"/>
      <c r="AB30" s="58"/>
      <c r="AC30" s="58"/>
      <c r="AD30" s="58"/>
      <c r="AE30" s="58"/>
    </row>
    <row r="31" spans="4:33" ht="15.75" customHeight="1">
      <c r="D31" s="275" t="s">
        <v>102</v>
      </c>
      <c r="E31" s="276"/>
      <c r="F31" s="276"/>
      <c r="G31" s="276"/>
      <c r="H31" s="276"/>
      <c r="I31" s="276"/>
      <c r="J31" s="277"/>
      <c r="K31" s="51"/>
      <c r="L31" s="51"/>
      <c r="M31" s="278" t="s">
        <v>103</v>
      </c>
      <c r="N31" s="279"/>
      <c r="O31" s="279"/>
      <c r="P31" s="279"/>
      <c r="Q31" s="279"/>
      <c r="R31" s="279"/>
      <c r="S31" s="279"/>
      <c r="T31" s="279"/>
      <c r="U31" s="279"/>
      <c r="V31" s="280"/>
      <c r="W31" s="58"/>
      <c r="X31" s="73" t="s">
        <v>108</v>
      </c>
      <c r="Y31" s="281" t="s">
        <v>109</v>
      </c>
      <c r="Z31" s="282"/>
      <c r="AA31" s="282"/>
      <c r="AB31" s="282" t="s">
        <v>40</v>
      </c>
      <c r="AC31" s="298"/>
      <c r="AD31" s="281" t="s">
        <v>110</v>
      </c>
      <c r="AE31" s="282"/>
      <c r="AF31" s="282"/>
      <c r="AG31" s="292"/>
    </row>
    <row r="32" spans="4:33" ht="3" customHeight="1">
      <c r="D32" s="57"/>
      <c r="E32" s="51"/>
      <c r="F32" s="51"/>
      <c r="G32" s="51"/>
      <c r="H32" s="51"/>
      <c r="I32" s="51"/>
      <c r="J32" s="74"/>
      <c r="K32" s="51"/>
      <c r="L32" s="51"/>
      <c r="M32" s="75"/>
      <c r="N32" s="51"/>
      <c r="O32" s="51"/>
      <c r="P32" s="51"/>
      <c r="Q32" s="51"/>
      <c r="R32" s="51"/>
      <c r="S32" s="51"/>
      <c r="T32" s="50"/>
      <c r="U32" s="50"/>
      <c r="V32" s="52"/>
      <c r="W32" s="58"/>
      <c r="X32" s="59"/>
      <c r="Y32" s="76"/>
      <c r="Z32" s="76"/>
      <c r="AA32" s="76"/>
      <c r="AB32" s="76"/>
      <c r="AC32" s="76"/>
      <c r="AD32" s="76"/>
      <c r="AE32" s="76"/>
      <c r="AF32" s="77"/>
      <c r="AG32" s="197"/>
    </row>
    <row r="33" spans="4:33" ht="15.75" customHeight="1">
      <c r="D33" s="79" t="s">
        <v>3</v>
      </c>
      <c r="E33" s="285" t="s">
        <v>3</v>
      </c>
      <c r="F33" s="286"/>
      <c r="G33" s="286"/>
      <c r="H33" s="287"/>
      <c r="I33" s="285" t="s">
        <v>4</v>
      </c>
      <c r="J33" s="288"/>
      <c r="K33" s="51"/>
      <c r="L33" s="51"/>
      <c r="M33" s="309" t="s">
        <v>3</v>
      </c>
      <c r="N33" s="286"/>
      <c r="O33" s="286"/>
      <c r="P33" s="287"/>
      <c r="Q33" s="285" t="s">
        <v>3</v>
      </c>
      <c r="R33" s="286"/>
      <c r="S33" s="286"/>
      <c r="T33" s="287"/>
      <c r="U33" s="230" t="s">
        <v>4</v>
      </c>
      <c r="V33" s="233"/>
      <c r="W33" s="58"/>
      <c r="X33" s="80">
        <v>1</v>
      </c>
      <c r="Y33" s="283" t="str">
        <f>INDEX(Регистрация!$C$9:$C$104,MATCH("7A",Регистрация!$F$9:$F$104,0))</f>
        <v>Безносюк</v>
      </c>
      <c r="Z33" s="284"/>
      <c r="AA33" s="284"/>
      <c r="AB33" s="284" t="str">
        <f>INDEX(Регистрация!$D$9:$D$104,MATCH("7A",Регистрация!$F$9:$F$104,0))</f>
        <v>Георгий</v>
      </c>
      <c r="AC33" s="284"/>
      <c r="AD33" s="290" t="str">
        <f>INDEX(Регистрация!$E$9:$E$104,MATCH("7A",Регистрация!$F$9:$F$104,0))</f>
        <v>Спб</v>
      </c>
      <c r="AE33" s="284"/>
      <c r="AF33" s="284"/>
      <c r="AG33" s="291"/>
    </row>
    <row r="34" spans="4:33" ht="3" customHeight="1">
      <c r="D34" s="57"/>
      <c r="E34" s="71"/>
      <c r="F34" s="71"/>
      <c r="G34" s="71"/>
      <c r="H34" s="71"/>
      <c r="I34" s="71"/>
      <c r="J34" s="81"/>
      <c r="K34" s="82"/>
      <c r="L34" s="82"/>
      <c r="M34" s="57"/>
      <c r="N34" s="71"/>
      <c r="O34" s="71"/>
      <c r="P34" s="71"/>
      <c r="Q34" s="71"/>
      <c r="R34" s="71"/>
      <c r="S34" s="71"/>
      <c r="T34" s="58"/>
      <c r="U34" s="58"/>
      <c r="V34" s="53"/>
      <c r="W34" s="58"/>
      <c r="X34" s="59"/>
      <c r="Y34" s="83"/>
      <c r="Z34" s="83"/>
      <c r="AA34" s="83"/>
      <c r="AB34" s="83"/>
      <c r="AC34" s="83"/>
      <c r="AD34" s="83"/>
      <c r="AE34" s="83"/>
      <c r="AF34" s="83"/>
      <c r="AG34" s="84"/>
    </row>
    <row r="35" spans="4:33" ht="15.75" customHeight="1">
      <c r="D35" s="85" t="str">
        <f>REPT(Y43,1)</f>
        <v>0</v>
      </c>
      <c r="E35" s="258" t="str">
        <f>REPT(Y41,1)</f>
        <v>0</v>
      </c>
      <c r="F35" s="259"/>
      <c r="G35" s="259"/>
      <c r="H35" s="260"/>
      <c r="I35" s="254"/>
      <c r="J35" s="255"/>
      <c r="K35" s="82"/>
      <c r="L35" s="82"/>
      <c r="M35" s="261" t="str">
        <f>REPT(Y37,1)</f>
        <v>Золотилов </v>
      </c>
      <c r="N35" s="259"/>
      <c r="O35" s="259"/>
      <c r="P35" s="260"/>
      <c r="Q35" s="258" t="str">
        <f>REPT(Y43,1)</f>
        <v>0</v>
      </c>
      <c r="R35" s="259"/>
      <c r="S35" s="259"/>
      <c r="T35" s="260"/>
      <c r="U35" s="254"/>
      <c r="V35" s="255"/>
      <c r="W35" s="58"/>
      <c r="X35" s="80">
        <v>2</v>
      </c>
      <c r="Y35" s="283" t="str">
        <f>INDEX(Регистрация!$C$9:$C$104,MATCH("7B",Регистрация!$F$9:$F$104,0))</f>
        <v>Урвачев</v>
      </c>
      <c r="Z35" s="284"/>
      <c r="AA35" s="284"/>
      <c r="AB35" s="284" t="str">
        <f>INDEX(Регистрация!$D$9:$D$104,MATCH("7B",Регистрация!$F$9:$F$104,0))</f>
        <v>Артем</v>
      </c>
      <c r="AC35" s="284"/>
      <c r="AD35" s="290" t="str">
        <f>INDEX(Регистрация!$E$9:$E$104,MATCH("7B",Регистрация!$F$9:$F$104,0))</f>
        <v>Спб</v>
      </c>
      <c r="AE35" s="284"/>
      <c r="AF35" s="284"/>
      <c r="AG35" s="291"/>
    </row>
    <row r="36" spans="4:33" ht="3" customHeight="1">
      <c r="D36" s="61"/>
      <c r="E36" s="86"/>
      <c r="F36" s="86"/>
      <c r="G36" s="86"/>
      <c r="H36" s="86"/>
      <c r="I36" s="87"/>
      <c r="J36" s="88"/>
      <c r="K36" s="82"/>
      <c r="L36" s="82"/>
      <c r="M36" s="61"/>
      <c r="N36" s="86"/>
      <c r="O36" s="86"/>
      <c r="P36" s="86"/>
      <c r="Q36" s="86"/>
      <c r="R36" s="86"/>
      <c r="S36" s="86"/>
      <c r="T36" s="86"/>
      <c r="U36" s="87"/>
      <c r="V36" s="88"/>
      <c r="W36" s="82"/>
      <c r="X36" s="57"/>
      <c r="Y36" s="89"/>
      <c r="Z36" s="89"/>
      <c r="AA36" s="89"/>
      <c r="AB36" s="89"/>
      <c r="AC36" s="89"/>
      <c r="AD36" s="89"/>
      <c r="AE36" s="89"/>
      <c r="AF36" s="89"/>
      <c r="AG36" s="90"/>
    </row>
    <row r="37" spans="4:33" ht="15.75" customHeight="1">
      <c r="D37" s="85" t="str">
        <f>REPT(Y33,1)</f>
        <v>Безносюк</v>
      </c>
      <c r="E37" s="258" t="str">
        <f>REPT(Y39,1)</f>
        <v>Корчагин</v>
      </c>
      <c r="F37" s="259"/>
      <c r="G37" s="259"/>
      <c r="H37" s="260"/>
      <c r="I37" s="254"/>
      <c r="J37" s="255"/>
      <c r="K37" s="82"/>
      <c r="L37" s="82"/>
      <c r="M37" s="261" t="str">
        <f>REPT(Y39,1)</f>
        <v>Корчагин</v>
      </c>
      <c r="N37" s="259"/>
      <c r="O37" s="259"/>
      <c r="P37" s="260"/>
      <c r="Q37" s="258" t="str">
        <f>REPT(Y35,1)</f>
        <v>Урвачев</v>
      </c>
      <c r="R37" s="259"/>
      <c r="S37" s="259"/>
      <c r="T37" s="260"/>
      <c r="U37" s="254"/>
      <c r="V37" s="255"/>
      <c r="W37" s="82"/>
      <c r="X37" s="80">
        <v>3</v>
      </c>
      <c r="Y37" s="273" t="str">
        <f>INDEX(Регистрация!$C$9:$C$104,MATCH("7C",Регистрация!$F$9:$F$104,0))</f>
        <v>Золотилов </v>
      </c>
      <c r="Z37" s="274"/>
      <c r="AA37" s="274"/>
      <c r="AB37" s="274" t="str">
        <f>INDEX(Регистрация!$D$9:$D$104,MATCH("7C",Регистрация!$F$9:$F$104,0))</f>
        <v>Константин</v>
      </c>
      <c r="AC37" s="274"/>
      <c r="AD37" s="293" t="str">
        <f>INDEX(Регистрация!$E$9:$E$104,MATCH("7C",Регистрация!$F$9:$F$104,0))</f>
        <v>Москва</v>
      </c>
      <c r="AE37" s="274"/>
      <c r="AF37" s="274"/>
      <c r="AG37" s="294"/>
    </row>
    <row r="38" spans="4:33" ht="3" customHeight="1">
      <c r="D38" s="61"/>
      <c r="E38" s="86"/>
      <c r="F38" s="86"/>
      <c r="G38" s="86"/>
      <c r="H38" s="86"/>
      <c r="I38" s="87"/>
      <c r="J38" s="88"/>
      <c r="K38" s="82"/>
      <c r="L38" s="82"/>
      <c r="M38" s="61"/>
      <c r="N38" s="86"/>
      <c r="O38" s="86"/>
      <c r="P38" s="86"/>
      <c r="Q38" s="86"/>
      <c r="R38" s="86"/>
      <c r="S38" s="86"/>
      <c r="T38" s="86"/>
      <c r="U38" s="87"/>
      <c r="V38" s="88"/>
      <c r="W38" s="82"/>
      <c r="X38" s="57"/>
      <c r="Y38" s="89"/>
      <c r="Z38" s="89"/>
      <c r="AA38" s="89"/>
      <c r="AB38" s="89"/>
      <c r="AC38" s="89"/>
      <c r="AD38" s="89"/>
      <c r="AE38" s="89"/>
      <c r="AF38" s="89"/>
      <c r="AG38" s="90"/>
    </row>
    <row r="39" spans="4:33" ht="15.75" customHeight="1" thickBot="1">
      <c r="D39" s="69" t="str">
        <f>REPT(Y35,1)</f>
        <v>Урвачев</v>
      </c>
      <c r="E39" s="237" t="str">
        <f>REPT(Y37,1)</f>
        <v>Золотилов </v>
      </c>
      <c r="F39" s="238"/>
      <c r="G39" s="238"/>
      <c r="H39" s="239"/>
      <c r="I39" s="256"/>
      <c r="J39" s="257"/>
      <c r="K39" s="82"/>
      <c r="L39" s="82"/>
      <c r="M39" s="262" t="str">
        <f>REPT(Y33,1)</f>
        <v>Безносюк</v>
      </c>
      <c r="N39" s="238"/>
      <c r="O39" s="238"/>
      <c r="P39" s="239"/>
      <c r="Q39" s="237" t="str">
        <f>REPT(Y41,1)</f>
        <v>0</v>
      </c>
      <c r="R39" s="238"/>
      <c r="S39" s="238"/>
      <c r="T39" s="239"/>
      <c r="U39" s="256"/>
      <c r="V39" s="257"/>
      <c r="W39" s="82"/>
      <c r="X39" s="80">
        <v>4</v>
      </c>
      <c r="Y39" s="273" t="str">
        <f>INDEX(Регистрация!$C$9:$C$104,MATCH("7D",Регистрация!$F$9:$F$104,0))</f>
        <v>Корчагин</v>
      </c>
      <c r="Z39" s="274"/>
      <c r="AA39" s="274"/>
      <c r="AB39" s="274" t="str">
        <f>INDEX(Регистрация!$D$9:$D$104,MATCH("7D",Регистрация!$F$9:$F$104,0))</f>
        <v>Вадим</v>
      </c>
      <c r="AC39" s="274"/>
      <c r="AD39" s="293" t="str">
        <f>INDEX(Регистрация!$E$9:$E$104,MATCH("7D",Регистрация!$F$9:$F$104,0))</f>
        <v>Москва</v>
      </c>
      <c r="AE39" s="274"/>
      <c r="AF39" s="274"/>
      <c r="AG39" s="294"/>
    </row>
    <row r="40" spans="4:33" ht="3" customHeight="1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57"/>
      <c r="Y40" s="89">
        <v>5</v>
      </c>
      <c r="Z40" s="89"/>
      <c r="AA40" s="89"/>
      <c r="AB40" s="89"/>
      <c r="AC40" s="89"/>
      <c r="AD40" s="89"/>
      <c r="AE40" s="89"/>
      <c r="AF40" s="89"/>
      <c r="AG40" s="90"/>
    </row>
    <row r="41" spans="24:33" ht="15.75" customHeight="1" thickBot="1">
      <c r="X41" s="80">
        <v>5</v>
      </c>
      <c r="Y41" s="273">
        <f>INDEX(Регистрация!$C$9:$C$104,MATCH("7E",Регистрация!$F$9:$F$104,0))</f>
        <v>0</v>
      </c>
      <c r="Z41" s="274"/>
      <c r="AA41" s="274"/>
      <c r="AB41" s="274">
        <f>INDEX(Регистрация!$D$9:$D$104,MATCH("7E",Регистрация!$F$9:$F$104,0))</f>
        <v>0</v>
      </c>
      <c r="AC41" s="274"/>
      <c r="AD41" s="293">
        <f>INDEX(Регистрация!$E$9:$E$104,MATCH("7E",Регистрация!$F$9:$F$104,0))</f>
        <v>0</v>
      </c>
      <c r="AE41" s="274"/>
      <c r="AF41" s="274"/>
      <c r="AG41" s="294"/>
    </row>
    <row r="42" spans="5:33" ht="3" customHeight="1">
      <c r="E42" s="240" t="s">
        <v>111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X42" s="57"/>
      <c r="Y42" s="89"/>
      <c r="Z42" s="89"/>
      <c r="AA42" s="89"/>
      <c r="AB42" s="89"/>
      <c r="AC42" s="89"/>
      <c r="AD42" s="89"/>
      <c r="AE42" s="89"/>
      <c r="AF42" s="89"/>
      <c r="AG42" s="90"/>
    </row>
    <row r="43" spans="5:33" ht="15.75" customHeight="1" thickBot="1">
      <c r="E43" s="243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U43" s="94"/>
      <c r="X43" s="91">
        <v>6</v>
      </c>
      <c r="Y43" s="273">
        <f>INDEX(Регистрация!$C$9:$C$104,MATCH("7F",Регистрация!$F$9:$F$104,0))</f>
        <v>0</v>
      </c>
      <c r="Z43" s="274"/>
      <c r="AA43" s="274"/>
      <c r="AB43" s="274">
        <f>INDEX(Регистрация!$D$9:$D$104,MATCH("7F",Регистрация!$F$9:$F$104,0))</f>
        <v>0</v>
      </c>
      <c r="AC43" s="274"/>
      <c r="AD43" s="293">
        <f>INDEX(Регистрация!$E$9:$E$104,MATCH("7F",Регистрация!$F$9:$F$104,0))</f>
        <v>0</v>
      </c>
      <c r="AE43" s="274"/>
      <c r="AF43" s="274"/>
      <c r="AG43" s="294"/>
    </row>
    <row r="44" spans="5:20" ht="15">
      <c r="E44" s="217">
        <v>1</v>
      </c>
      <c r="F44" s="218"/>
      <c r="G44" s="225" t="s">
        <v>186</v>
      </c>
      <c r="H44" s="226"/>
      <c r="I44" s="226"/>
      <c r="J44" s="226"/>
      <c r="K44" s="226"/>
      <c r="L44" s="226"/>
      <c r="M44" s="226"/>
      <c r="N44" s="226"/>
      <c r="O44" s="299"/>
      <c r="P44" s="299"/>
      <c r="Q44" s="301"/>
      <c r="R44" s="301"/>
      <c r="S44" s="301"/>
      <c r="T44" s="302"/>
    </row>
    <row r="45" spans="5:20" ht="15.75" thickBot="1">
      <c r="E45" s="219">
        <v>2</v>
      </c>
      <c r="F45" s="220"/>
      <c r="G45" s="227" t="s">
        <v>151</v>
      </c>
      <c r="H45" s="228"/>
      <c r="I45" s="228"/>
      <c r="J45" s="228"/>
      <c r="K45" s="228"/>
      <c r="L45" s="228"/>
      <c r="M45" s="228"/>
      <c r="N45" s="228"/>
      <c r="O45" s="300"/>
      <c r="P45" s="300"/>
      <c r="Q45" s="303"/>
      <c r="R45" s="303"/>
      <c r="S45" s="303"/>
      <c r="T45" s="304"/>
    </row>
    <row r="46" spans="5:20" ht="15">
      <c r="E46" s="221"/>
      <c r="F46" s="221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</sheetData>
  <sheetProtection formatCells="0" formatColumns="0" formatRows="0" insertColumns="0" insertRows="0" insertHyperlinks="0" deleteColumns="0" deleteRows="0" sort="0" autoFilter="0" pivotTables="0"/>
  <mergeCells count="99">
    <mergeCell ref="E44:F44"/>
    <mergeCell ref="E45:F45"/>
    <mergeCell ref="E46:F46"/>
    <mergeCell ref="K10:M10"/>
    <mergeCell ref="G44:K44"/>
    <mergeCell ref="G45:K45"/>
    <mergeCell ref="G46:K46"/>
    <mergeCell ref="E21:H21"/>
    <mergeCell ref="I21:J21"/>
    <mergeCell ref="E27:H27"/>
    <mergeCell ref="Q39:T39"/>
    <mergeCell ref="E42:T43"/>
    <mergeCell ref="C10:D10"/>
    <mergeCell ref="I27:J27"/>
    <mergeCell ref="M27:P27"/>
    <mergeCell ref="Q27:T27"/>
    <mergeCell ref="M23:P23"/>
    <mergeCell ref="Q23:T23"/>
    <mergeCell ref="E5:AB5"/>
    <mergeCell ref="Y10:AA10"/>
    <mergeCell ref="Q10:S10"/>
    <mergeCell ref="T10:V10"/>
    <mergeCell ref="E10:G10"/>
    <mergeCell ref="H10:J10"/>
    <mergeCell ref="J7:X7"/>
    <mergeCell ref="U37:V37"/>
    <mergeCell ref="N10:P10"/>
    <mergeCell ref="U39:V39"/>
    <mergeCell ref="E37:H37"/>
    <mergeCell ref="I37:J37"/>
    <mergeCell ref="M37:P37"/>
    <mergeCell ref="Q37:T37"/>
    <mergeCell ref="E39:H39"/>
    <mergeCell ref="I39:J39"/>
    <mergeCell ref="M39:P39"/>
    <mergeCell ref="X27:AA27"/>
    <mergeCell ref="AB27:AD27"/>
    <mergeCell ref="U27:V27"/>
    <mergeCell ref="M21:P21"/>
    <mergeCell ref="Q21:T21"/>
    <mergeCell ref="U21:V21"/>
    <mergeCell ref="X21:AA21"/>
    <mergeCell ref="AB21:AD21"/>
    <mergeCell ref="U23:V23"/>
    <mergeCell ref="X23:AA23"/>
    <mergeCell ref="AB23:AD23"/>
    <mergeCell ref="E25:H25"/>
    <mergeCell ref="I25:J25"/>
    <mergeCell ref="M25:P25"/>
    <mergeCell ref="Q25:T25"/>
    <mergeCell ref="U25:V25"/>
    <mergeCell ref="X25:AA25"/>
    <mergeCell ref="AB25:AD25"/>
    <mergeCell ref="E23:H23"/>
    <mergeCell ref="I23:J23"/>
    <mergeCell ref="AB33:AC33"/>
    <mergeCell ref="AB35:AC35"/>
    <mergeCell ref="M33:P33"/>
    <mergeCell ref="Q33:T33"/>
    <mergeCell ref="U33:V33"/>
    <mergeCell ref="M35:P35"/>
    <mergeCell ref="Q35:T35"/>
    <mergeCell ref="U35:V35"/>
    <mergeCell ref="Y43:AA43"/>
    <mergeCell ref="D31:J31"/>
    <mergeCell ref="M31:V31"/>
    <mergeCell ref="Y31:AA31"/>
    <mergeCell ref="Y33:AA33"/>
    <mergeCell ref="Y35:AA35"/>
    <mergeCell ref="E33:H33"/>
    <mergeCell ref="I33:J33"/>
    <mergeCell ref="E35:H35"/>
    <mergeCell ref="I35:J35"/>
    <mergeCell ref="A1:AG3"/>
    <mergeCell ref="AD33:AG33"/>
    <mergeCell ref="AD31:AG31"/>
    <mergeCell ref="AD37:AG37"/>
    <mergeCell ref="AD35:AG35"/>
    <mergeCell ref="Y37:AA37"/>
    <mergeCell ref="D19:J19"/>
    <mergeCell ref="M19:V19"/>
    <mergeCell ref="X19:AE19"/>
    <mergeCell ref="AB31:AC31"/>
    <mergeCell ref="L46:O46"/>
    <mergeCell ref="L44:O44"/>
    <mergeCell ref="L45:O45"/>
    <mergeCell ref="P44:T44"/>
    <mergeCell ref="P45:T45"/>
    <mergeCell ref="P46:T46"/>
    <mergeCell ref="X29:AG29"/>
    <mergeCell ref="AD39:AG39"/>
    <mergeCell ref="AD41:AG41"/>
    <mergeCell ref="AD43:AG43"/>
    <mergeCell ref="AB37:AC37"/>
    <mergeCell ref="AB39:AC39"/>
    <mergeCell ref="AB41:AC41"/>
    <mergeCell ref="AB43:AC43"/>
    <mergeCell ref="Y39:AA39"/>
    <mergeCell ref="Y41:AA41"/>
  </mergeCells>
  <printOptions horizontalCentered="1" verticalCentered="1"/>
  <pageMargins left="0.2362204724409449" right="0.4724409448818898" top="0.31496062992125984" bottom="0.7480314960629921" header="0.15748031496062992" footer="0.5118110236220472"/>
  <pageSetup horizontalDpi="300" verticalDpi="300" orientation="landscape" paperSize="9" scale="72" r:id="rId2"/>
  <headerFooter alignWithMargins="0">
    <oddHeader>&amp;CTabele Grupowe Grand Prix Polski w Pool Bilard</oddHeader>
    <oddFooter>&amp;L&amp;D&amp;COpracowanie i przygotowanie: Grzegorz Kedzierski&amp;R&amp;T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7"/>
  <sheetViews>
    <sheetView zoomScale="70" zoomScaleNormal="70" zoomScaleSheetLayoutView="75" workbookViewId="0" topLeftCell="A7">
      <selection activeCell="V8" sqref="V8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4.8515625" style="0" customWidth="1"/>
    <col min="4" max="4" width="20.00390625" style="0" customWidth="1"/>
    <col min="5" max="5" width="6.7109375" style="0" customWidth="1"/>
    <col min="6" max="6" width="0.5625" style="0" customWidth="1"/>
    <col min="7" max="8" width="6.7109375" style="0" customWidth="1"/>
    <col min="9" max="9" width="0.5625" style="0" customWidth="1"/>
    <col min="10" max="11" width="6.7109375" style="0" customWidth="1"/>
    <col min="12" max="12" width="0.5625" style="0" customWidth="1"/>
    <col min="13" max="14" width="6.7109375" style="0" customWidth="1"/>
    <col min="15" max="15" width="0.5625" style="0" customWidth="1"/>
    <col min="16" max="17" width="6.7109375" style="0" customWidth="1"/>
    <col min="18" max="18" width="0.5625" style="0" customWidth="1"/>
    <col min="19" max="20" width="6.7109375" style="0" customWidth="1"/>
    <col min="21" max="21" width="0.5625" style="0" customWidth="1"/>
    <col min="22" max="22" width="6.7109375" style="0" customWidth="1"/>
    <col min="23" max="23" width="8.7109375" style="0" customWidth="1"/>
    <col min="24" max="24" width="7.28125" style="0" customWidth="1"/>
    <col min="25" max="25" width="6.7109375" style="0" customWidth="1"/>
    <col min="26" max="26" width="1.7109375" style="0" customWidth="1"/>
    <col min="27" max="27" width="6.7109375" style="0" customWidth="1"/>
    <col min="29" max="29" width="5.7109375" style="0" customWidth="1"/>
    <col min="30" max="30" width="6.57421875" style="0" customWidth="1"/>
    <col min="32" max="32" width="4.421875" style="0" customWidth="1"/>
    <col min="33" max="33" width="6.57421875" style="0" customWidth="1"/>
    <col min="34" max="34" width="3.421875" style="0" customWidth="1"/>
  </cols>
  <sheetData>
    <row r="1" spans="1:33" ht="3.75" customHeight="1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0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47.2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ht="1.5" customHeight="1"/>
    <row r="5" spans="5:28" ht="26.25">
      <c r="E5" s="248" t="s">
        <v>78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ht="1.5" customHeight="1"/>
    <row r="7" spans="10:24" ht="20.25">
      <c r="J7" s="305" t="s">
        <v>191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ht="72.75" customHeight="1">
      <c r="AF8" s="93"/>
    </row>
    <row r="9" ht="13.5" thickBot="1"/>
    <row r="10" spans="3:30" ht="24.75" customHeight="1">
      <c r="C10" s="246" t="s">
        <v>93</v>
      </c>
      <c r="D10" s="247"/>
      <c r="E10" s="222" t="str">
        <f>REPT(Y33,1)</f>
        <v>Бочоришвили</v>
      </c>
      <c r="F10" s="223"/>
      <c r="G10" s="224"/>
      <c r="H10" s="222" t="str">
        <f>REPT(Y35,1)</f>
        <v>Гриб</v>
      </c>
      <c r="I10" s="223"/>
      <c r="J10" s="224"/>
      <c r="K10" s="222" t="str">
        <f>REPT(Y37,1)</f>
        <v>Кошевой </v>
      </c>
      <c r="L10" s="223"/>
      <c r="M10" s="224"/>
      <c r="N10" s="222" t="str">
        <f>REPT(Y39,1)</f>
        <v>Зеленский</v>
      </c>
      <c r="O10" s="223"/>
      <c r="P10" s="224"/>
      <c r="Q10" s="222" t="str">
        <f>REPT(Y41,1)</f>
        <v>0</v>
      </c>
      <c r="R10" s="223"/>
      <c r="S10" s="224"/>
      <c r="T10" s="222" t="str">
        <f>REPT(Y43,1)</f>
        <v>0</v>
      </c>
      <c r="U10" s="223"/>
      <c r="V10" s="253"/>
      <c r="W10" s="1" t="s">
        <v>76</v>
      </c>
      <c r="X10" s="2" t="s">
        <v>77</v>
      </c>
      <c r="Y10" s="250" t="s">
        <v>90</v>
      </c>
      <c r="Z10" s="251"/>
      <c r="AA10" s="252"/>
      <c r="AB10" s="3" t="s">
        <v>88</v>
      </c>
      <c r="AC10" s="3" t="s">
        <v>89</v>
      </c>
      <c r="AD10" s="4" t="s">
        <v>0</v>
      </c>
    </row>
    <row r="11" spans="3:30" ht="24.75" customHeight="1">
      <c r="C11" s="5">
        <v>1</v>
      </c>
      <c r="D11" s="6" t="str">
        <f>REPT(Y33,1)</f>
        <v>Бочоришвили</v>
      </c>
      <c r="E11" s="7"/>
      <c r="F11" s="8" t="s">
        <v>1</v>
      </c>
      <c r="G11" s="9"/>
      <c r="H11" s="10">
        <v>7</v>
      </c>
      <c r="I11" s="11" t="s">
        <v>2</v>
      </c>
      <c r="J11" s="10">
        <v>3</v>
      </c>
      <c r="K11" s="10">
        <v>5</v>
      </c>
      <c r="L11" s="11" t="s">
        <v>2</v>
      </c>
      <c r="M11" s="10">
        <v>7</v>
      </c>
      <c r="N11" s="10">
        <v>7</v>
      </c>
      <c r="O11" s="11" t="s">
        <v>2</v>
      </c>
      <c r="P11" s="10">
        <v>6</v>
      </c>
      <c r="Q11" s="13">
        <v>0</v>
      </c>
      <c r="R11" s="11" t="s">
        <v>2</v>
      </c>
      <c r="S11" s="12">
        <v>0</v>
      </c>
      <c r="T11" s="13">
        <v>0</v>
      </c>
      <c r="U11" s="11" t="s">
        <v>2</v>
      </c>
      <c r="V11" s="14">
        <v>0</v>
      </c>
      <c r="W11" s="15">
        <v>2</v>
      </c>
      <c r="X11" s="16">
        <v>1</v>
      </c>
      <c r="Y11" s="16">
        <f>SUM(H11+K11+N11+Q11+T11)</f>
        <v>19</v>
      </c>
      <c r="Z11" s="11" t="s">
        <v>2</v>
      </c>
      <c r="AA11" s="17">
        <f>SUM(J11+M11+P11+S11+V11)</f>
        <v>16</v>
      </c>
      <c r="AB11" s="18">
        <f aca="true" t="shared" si="0" ref="AB11:AB16">SUM(Y11-AA11)</f>
        <v>3</v>
      </c>
      <c r="AC11" s="18"/>
      <c r="AD11" s="19"/>
    </row>
    <row r="12" spans="3:30" ht="24.75" customHeight="1">
      <c r="C12" s="20">
        <v>2</v>
      </c>
      <c r="D12" s="6" t="str">
        <f>REPT(Y35,1)</f>
        <v>Гриб</v>
      </c>
      <c r="E12" s="10">
        <v>3</v>
      </c>
      <c r="F12" s="21" t="s">
        <v>2</v>
      </c>
      <c r="G12" s="10">
        <v>7</v>
      </c>
      <c r="H12" s="22"/>
      <c r="I12" s="23" t="s">
        <v>1</v>
      </c>
      <c r="J12" s="24"/>
      <c r="K12" s="10">
        <v>3</v>
      </c>
      <c r="L12" s="11" t="s">
        <v>2</v>
      </c>
      <c r="M12" s="10">
        <v>7</v>
      </c>
      <c r="N12" s="10">
        <v>7</v>
      </c>
      <c r="O12" s="11" t="s">
        <v>2</v>
      </c>
      <c r="P12" s="10">
        <v>6</v>
      </c>
      <c r="Q12" s="13">
        <v>0</v>
      </c>
      <c r="R12" s="11" t="s">
        <v>2</v>
      </c>
      <c r="S12" s="12">
        <v>0</v>
      </c>
      <c r="T12" s="13">
        <v>0</v>
      </c>
      <c r="U12" s="11" t="s">
        <v>2</v>
      </c>
      <c r="V12" s="14">
        <v>0</v>
      </c>
      <c r="W12" s="15">
        <v>1</v>
      </c>
      <c r="X12" s="16">
        <v>2</v>
      </c>
      <c r="Y12" s="16">
        <f>SUM(E12+K12+N12+Q12+T12)</f>
        <v>13</v>
      </c>
      <c r="Z12" s="11" t="s">
        <v>2</v>
      </c>
      <c r="AA12" s="17">
        <f>SUM(G12+M12+P12+S12+V12)</f>
        <v>20</v>
      </c>
      <c r="AB12" s="18">
        <f t="shared" si="0"/>
        <v>-7</v>
      </c>
      <c r="AC12" s="18"/>
      <c r="AD12" s="19"/>
    </row>
    <row r="13" spans="3:30" ht="24.75" customHeight="1">
      <c r="C13" s="20">
        <v>3</v>
      </c>
      <c r="D13" s="6" t="str">
        <f>REPT(Y37,1)</f>
        <v>Кошевой </v>
      </c>
      <c r="E13" s="10">
        <v>7</v>
      </c>
      <c r="F13" s="21" t="s">
        <v>2</v>
      </c>
      <c r="G13" s="10">
        <v>5</v>
      </c>
      <c r="H13" s="10">
        <v>7</v>
      </c>
      <c r="I13" s="11" t="s">
        <v>2</v>
      </c>
      <c r="J13" s="10">
        <v>3</v>
      </c>
      <c r="K13" s="25"/>
      <c r="L13" s="8" t="s">
        <v>1</v>
      </c>
      <c r="M13" s="9"/>
      <c r="N13" s="10">
        <v>7</v>
      </c>
      <c r="O13" s="11" t="s">
        <v>2</v>
      </c>
      <c r="P13" s="10">
        <v>1</v>
      </c>
      <c r="Q13" s="13">
        <v>0</v>
      </c>
      <c r="R13" s="11" t="s">
        <v>2</v>
      </c>
      <c r="S13" s="12">
        <v>0</v>
      </c>
      <c r="T13" s="13">
        <v>0</v>
      </c>
      <c r="U13" s="11" t="s">
        <v>2</v>
      </c>
      <c r="V13" s="14">
        <v>0</v>
      </c>
      <c r="W13" s="15">
        <v>3</v>
      </c>
      <c r="X13" s="16">
        <v>0</v>
      </c>
      <c r="Y13" s="16">
        <f>SUM(E13+H13+N13+Q13+T13)</f>
        <v>21</v>
      </c>
      <c r="Z13" s="11" t="s">
        <v>2</v>
      </c>
      <c r="AA13" s="17">
        <f>SUM(G13+J13+P13+S13+V13)</f>
        <v>9</v>
      </c>
      <c r="AB13" s="18">
        <f t="shared" si="0"/>
        <v>12</v>
      </c>
      <c r="AC13" s="18"/>
      <c r="AD13" s="19"/>
    </row>
    <row r="14" spans="3:30" ht="24.75" customHeight="1">
      <c r="C14" s="20">
        <v>4</v>
      </c>
      <c r="D14" s="6" t="str">
        <f>REPT(Y39,1)</f>
        <v>Зеленский</v>
      </c>
      <c r="E14" s="10">
        <v>6</v>
      </c>
      <c r="F14" s="21" t="s">
        <v>2</v>
      </c>
      <c r="G14" s="10">
        <v>7</v>
      </c>
      <c r="H14" s="10">
        <v>6</v>
      </c>
      <c r="I14" s="11" t="s">
        <v>2</v>
      </c>
      <c r="J14" s="10">
        <v>7</v>
      </c>
      <c r="K14" s="10">
        <v>1</v>
      </c>
      <c r="L14" s="11" t="s">
        <v>2</v>
      </c>
      <c r="M14" s="10">
        <v>7</v>
      </c>
      <c r="N14" s="25"/>
      <c r="O14" s="8" t="s">
        <v>1</v>
      </c>
      <c r="P14" s="9"/>
      <c r="Q14" s="13">
        <v>0</v>
      </c>
      <c r="R14" s="11" t="s">
        <v>2</v>
      </c>
      <c r="S14" s="12">
        <v>0</v>
      </c>
      <c r="T14" s="13">
        <v>0</v>
      </c>
      <c r="U14" s="11" t="s">
        <v>2</v>
      </c>
      <c r="V14" s="14">
        <v>0</v>
      </c>
      <c r="W14" s="15">
        <v>0</v>
      </c>
      <c r="X14" s="16">
        <v>3</v>
      </c>
      <c r="Y14" s="16">
        <f>SUM(E14+H14+K14+Q14+T14)</f>
        <v>13</v>
      </c>
      <c r="Z14" s="11" t="s">
        <v>2</v>
      </c>
      <c r="AA14" s="17">
        <f>SUM(G14+J14+M14+S14+V14)</f>
        <v>21</v>
      </c>
      <c r="AB14" s="18">
        <f t="shared" si="0"/>
        <v>-8</v>
      </c>
      <c r="AC14" s="18"/>
      <c r="AD14" s="19"/>
    </row>
    <row r="15" spans="3:30" ht="24.75" customHeight="1">
      <c r="C15" s="20">
        <v>5</v>
      </c>
      <c r="D15" s="6" t="str">
        <f>REPT(Y41,1)</f>
        <v>0</v>
      </c>
      <c r="E15" s="10">
        <v>0</v>
      </c>
      <c r="F15" s="21" t="s">
        <v>2</v>
      </c>
      <c r="G15" s="12">
        <v>0</v>
      </c>
      <c r="H15" s="10">
        <v>0</v>
      </c>
      <c r="I15" s="11" t="s">
        <v>2</v>
      </c>
      <c r="J15" s="12">
        <v>0</v>
      </c>
      <c r="K15" s="13">
        <v>0</v>
      </c>
      <c r="L15" s="11" t="s">
        <v>2</v>
      </c>
      <c r="M15" s="12">
        <v>0</v>
      </c>
      <c r="N15" s="13">
        <v>0</v>
      </c>
      <c r="O15" s="11" t="s">
        <v>2</v>
      </c>
      <c r="P15" s="12">
        <v>0</v>
      </c>
      <c r="Q15" s="25"/>
      <c r="R15" s="8" t="s">
        <v>1</v>
      </c>
      <c r="S15" s="9"/>
      <c r="T15" s="13">
        <v>0</v>
      </c>
      <c r="U15" s="11" t="s">
        <v>2</v>
      </c>
      <c r="V15" s="14">
        <v>0</v>
      </c>
      <c r="W15" s="15">
        <v>0</v>
      </c>
      <c r="X15" s="16">
        <v>0</v>
      </c>
      <c r="Y15" s="16">
        <f>SUM(E15+H15+K15+N15+T15)</f>
        <v>0</v>
      </c>
      <c r="Z15" s="11" t="s">
        <v>2</v>
      </c>
      <c r="AA15" s="17">
        <f>SUM(G15+J15+M15+P15+V15)</f>
        <v>0</v>
      </c>
      <c r="AB15" s="18">
        <f t="shared" si="0"/>
        <v>0</v>
      </c>
      <c r="AC15" s="18"/>
      <c r="AD15" s="19"/>
    </row>
    <row r="16" spans="3:30" ht="24.75" customHeight="1" thickBot="1">
      <c r="C16" s="26">
        <v>6</v>
      </c>
      <c r="D16" s="27" t="str">
        <f>REPT(Y43,1)</f>
        <v>0</v>
      </c>
      <c r="E16" s="28">
        <v>0</v>
      </c>
      <c r="F16" s="29" t="s">
        <v>2</v>
      </c>
      <c r="G16" s="30">
        <v>0</v>
      </c>
      <c r="H16" s="28">
        <v>0</v>
      </c>
      <c r="I16" s="31" t="s">
        <v>2</v>
      </c>
      <c r="J16" s="30">
        <v>0</v>
      </c>
      <c r="K16" s="32">
        <v>0</v>
      </c>
      <c r="L16" s="31" t="s">
        <v>2</v>
      </c>
      <c r="M16" s="30">
        <v>0</v>
      </c>
      <c r="N16" s="32">
        <v>0</v>
      </c>
      <c r="O16" s="31" t="s">
        <v>2</v>
      </c>
      <c r="P16" s="30">
        <v>0</v>
      </c>
      <c r="Q16" s="32">
        <v>0</v>
      </c>
      <c r="R16" s="31" t="s">
        <v>2</v>
      </c>
      <c r="S16" s="30">
        <v>0</v>
      </c>
      <c r="T16" s="33"/>
      <c r="U16" s="34" t="s">
        <v>1</v>
      </c>
      <c r="V16" s="35"/>
      <c r="W16" s="36">
        <v>0</v>
      </c>
      <c r="X16" s="37">
        <v>0</v>
      </c>
      <c r="Y16" s="37">
        <f>SUM(E16+H16+K16+N16+Q16)</f>
        <v>0</v>
      </c>
      <c r="Z16" s="31" t="s">
        <v>2</v>
      </c>
      <c r="AA16" s="38">
        <f>SUM(G16+J16+M16+P16+S16)</f>
        <v>0</v>
      </c>
      <c r="AB16" s="39">
        <f t="shared" si="0"/>
        <v>0</v>
      </c>
      <c r="AC16" s="39"/>
      <c r="AD16" s="40"/>
    </row>
    <row r="17" spans="3:30" ht="24.75" customHeight="1">
      <c r="C17" s="41"/>
      <c r="D17" s="42"/>
      <c r="E17" s="43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5"/>
      <c r="U17" s="46"/>
      <c r="V17" s="45"/>
      <c r="W17" s="43"/>
      <c r="X17" s="43"/>
      <c r="Y17" s="43"/>
      <c r="Z17" s="43"/>
      <c r="AA17" s="43"/>
      <c r="AB17" s="43"/>
      <c r="AC17" s="43"/>
      <c r="AD17" s="47"/>
    </row>
    <row r="18" spans="3:30" ht="2.25" customHeight="1" thickBot="1">
      <c r="C18" s="41"/>
      <c r="D18" s="42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5"/>
      <c r="U18" s="46"/>
      <c r="V18" s="45"/>
      <c r="W18" s="43"/>
      <c r="X18" s="43"/>
      <c r="Y18" s="43"/>
      <c r="Z18" s="43"/>
      <c r="AA18" s="43"/>
      <c r="AB18" s="43"/>
      <c r="AC18" s="43"/>
      <c r="AD18" s="47"/>
    </row>
    <row r="19" spans="3:31" ht="15.75" customHeight="1">
      <c r="C19" s="41"/>
      <c r="D19" s="295" t="s">
        <v>99</v>
      </c>
      <c r="E19" s="296"/>
      <c r="F19" s="296"/>
      <c r="G19" s="296"/>
      <c r="H19" s="296"/>
      <c r="I19" s="296"/>
      <c r="J19" s="297"/>
      <c r="K19" s="43"/>
      <c r="L19" s="43"/>
      <c r="M19" s="295" t="s">
        <v>100</v>
      </c>
      <c r="N19" s="296"/>
      <c r="O19" s="296"/>
      <c r="P19" s="296"/>
      <c r="Q19" s="296"/>
      <c r="R19" s="296"/>
      <c r="S19" s="296"/>
      <c r="T19" s="296"/>
      <c r="U19" s="296"/>
      <c r="V19" s="297"/>
      <c r="W19" s="43"/>
      <c r="X19" s="295" t="s">
        <v>101</v>
      </c>
      <c r="Y19" s="296"/>
      <c r="Z19" s="296"/>
      <c r="AA19" s="296"/>
      <c r="AB19" s="296"/>
      <c r="AC19" s="296"/>
      <c r="AD19" s="296"/>
      <c r="AE19" s="297"/>
    </row>
    <row r="20" spans="3:31" ht="3" customHeight="1">
      <c r="C20" s="48"/>
      <c r="D20" s="49"/>
      <c r="E20" s="50"/>
      <c r="F20" s="51"/>
      <c r="G20" s="50"/>
      <c r="H20" s="50"/>
      <c r="I20" s="50"/>
      <c r="J20" s="52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2"/>
      <c r="W20" s="50"/>
      <c r="X20" s="49"/>
      <c r="Y20" s="50"/>
      <c r="Z20" s="50"/>
      <c r="AA20" s="50"/>
      <c r="AB20" s="50"/>
      <c r="AC20" s="50"/>
      <c r="AD20" s="50"/>
      <c r="AE20" s="53"/>
    </row>
    <row r="21" spans="3:31" ht="15.75" customHeight="1">
      <c r="C21" s="48"/>
      <c r="D21" s="54" t="s">
        <v>104</v>
      </c>
      <c r="E21" s="230" t="s">
        <v>104</v>
      </c>
      <c r="F21" s="231"/>
      <c r="G21" s="231"/>
      <c r="H21" s="232"/>
      <c r="I21" s="230" t="s">
        <v>105</v>
      </c>
      <c r="J21" s="233"/>
      <c r="K21" s="50"/>
      <c r="L21" s="50"/>
      <c r="M21" s="265" t="s">
        <v>104</v>
      </c>
      <c r="N21" s="231"/>
      <c r="O21" s="231"/>
      <c r="P21" s="232"/>
      <c r="Q21" s="230" t="s">
        <v>104</v>
      </c>
      <c r="R21" s="231"/>
      <c r="S21" s="231"/>
      <c r="T21" s="232"/>
      <c r="U21" s="230" t="s">
        <v>106</v>
      </c>
      <c r="V21" s="233"/>
      <c r="W21" s="50"/>
      <c r="X21" s="265" t="s">
        <v>104</v>
      </c>
      <c r="Y21" s="231"/>
      <c r="Z21" s="231"/>
      <c r="AA21" s="232"/>
      <c r="AB21" s="230" t="s">
        <v>104</v>
      </c>
      <c r="AC21" s="231"/>
      <c r="AD21" s="232"/>
      <c r="AE21" s="55" t="s">
        <v>106</v>
      </c>
    </row>
    <row r="22" spans="3:31" ht="3" customHeight="1">
      <c r="C22" s="56"/>
      <c r="D22" s="57"/>
      <c r="E22" s="58"/>
      <c r="F22" s="58"/>
      <c r="G22" s="58"/>
      <c r="H22" s="58"/>
      <c r="I22" s="58"/>
      <c r="J22" s="53"/>
      <c r="K22" s="58"/>
      <c r="L22" s="58"/>
      <c r="M22" s="59"/>
      <c r="N22" s="58"/>
      <c r="O22" s="58"/>
      <c r="P22" s="58"/>
      <c r="Q22" s="58"/>
      <c r="R22" s="58"/>
      <c r="S22" s="58"/>
      <c r="T22" s="58"/>
      <c r="U22" s="58"/>
      <c r="V22" s="53"/>
      <c r="W22" s="58"/>
      <c r="X22" s="59"/>
      <c r="Y22" s="58"/>
      <c r="Z22" s="58"/>
      <c r="AA22" s="58"/>
      <c r="AB22" s="58"/>
      <c r="AC22" s="58"/>
      <c r="AD22" s="58"/>
      <c r="AE22" s="53"/>
    </row>
    <row r="23" spans="3:33" ht="15.75" customHeight="1">
      <c r="C23" s="56"/>
      <c r="D23" s="85" t="str">
        <f>REPT(Y33,1)</f>
        <v>Бочоришвили</v>
      </c>
      <c r="E23" s="268" t="str">
        <f>REPT(Y43,1)</f>
        <v>0</v>
      </c>
      <c r="F23" s="269"/>
      <c r="G23" s="269"/>
      <c r="H23" s="270"/>
      <c r="I23" s="266"/>
      <c r="J23" s="267"/>
      <c r="K23" s="50"/>
      <c r="L23" s="50"/>
      <c r="M23" s="271" t="str">
        <f>REPT(Y43,1)</f>
        <v>0</v>
      </c>
      <c r="N23" s="269"/>
      <c r="O23" s="269"/>
      <c r="P23" s="270"/>
      <c r="Q23" s="268" t="str">
        <f>REPT(Y39,1)</f>
        <v>Зеленский</v>
      </c>
      <c r="R23" s="269"/>
      <c r="S23" s="269"/>
      <c r="T23" s="270"/>
      <c r="U23" s="266"/>
      <c r="V23" s="267"/>
      <c r="W23" s="58"/>
      <c r="X23" s="261" t="str">
        <f>REPT(Y35,1)</f>
        <v>Гриб</v>
      </c>
      <c r="Y23" s="259"/>
      <c r="Z23" s="259"/>
      <c r="AA23" s="260"/>
      <c r="AB23" s="258" t="str">
        <f>REPT(Y43,1)</f>
        <v>0</v>
      </c>
      <c r="AC23" s="259"/>
      <c r="AD23" s="260"/>
      <c r="AE23" s="60"/>
      <c r="AF23" s="196"/>
      <c r="AG23" s="196"/>
    </row>
    <row r="24" spans="3:33" ht="3" customHeight="1">
      <c r="C24" s="56"/>
      <c r="D24" s="61"/>
      <c r="E24" s="62"/>
      <c r="F24" s="62"/>
      <c r="G24" s="62"/>
      <c r="H24" s="62"/>
      <c r="I24" s="63"/>
      <c r="J24" s="64"/>
      <c r="K24" s="50"/>
      <c r="L24" s="50"/>
      <c r="M24" s="65"/>
      <c r="N24" s="62"/>
      <c r="O24" s="62"/>
      <c r="P24" s="62"/>
      <c r="Q24" s="62"/>
      <c r="R24" s="62"/>
      <c r="S24" s="62"/>
      <c r="T24" s="62"/>
      <c r="U24" s="63"/>
      <c r="V24" s="64"/>
      <c r="W24" s="58"/>
      <c r="X24" s="66"/>
      <c r="Y24" s="67"/>
      <c r="Z24" s="67"/>
      <c r="AA24" s="67"/>
      <c r="AB24" s="67"/>
      <c r="AC24" s="67"/>
      <c r="AD24" s="67"/>
      <c r="AE24" s="68"/>
      <c r="AF24" s="196"/>
      <c r="AG24" s="196"/>
    </row>
    <row r="25" spans="3:33" ht="15.75" customHeight="1">
      <c r="C25" s="56"/>
      <c r="D25" s="85" t="str">
        <f>REPT(Y35,1)</f>
        <v>Гриб</v>
      </c>
      <c r="E25" s="268" t="str">
        <f>REPT(Y41,1)</f>
        <v>0</v>
      </c>
      <c r="F25" s="269"/>
      <c r="G25" s="269"/>
      <c r="H25" s="270"/>
      <c r="I25" s="266"/>
      <c r="J25" s="267"/>
      <c r="K25" s="50"/>
      <c r="L25" s="50"/>
      <c r="M25" s="271" t="str">
        <f>REPT(Y41,1)</f>
        <v>0</v>
      </c>
      <c r="N25" s="269"/>
      <c r="O25" s="269"/>
      <c r="P25" s="270"/>
      <c r="Q25" s="268" t="str">
        <f>REPT(Y37,1)</f>
        <v>Кошевой </v>
      </c>
      <c r="R25" s="269"/>
      <c r="S25" s="269"/>
      <c r="T25" s="270"/>
      <c r="U25" s="266"/>
      <c r="V25" s="267"/>
      <c r="W25" s="58"/>
      <c r="X25" s="261" t="str">
        <f>REPT(Y37,1)</f>
        <v>Кошевой </v>
      </c>
      <c r="Y25" s="259"/>
      <c r="Z25" s="259"/>
      <c r="AA25" s="260"/>
      <c r="AB25" s="258" t="str">
        <f>REPT(Y33,1)</f>
        <v>Бочоришвили</v>
      </c>
      <c r="AC25" s="259"/>
      <c r="AD25" s="260"/>
      <c r="AE25" s="60">
        <v>11</v>
      </c>
      <c r="AF25" s="196"/>
      <c r="AG25" s="196"/>
    </row>
    <row r="26" spans="3:33" ht="3" customHeight="1">
      <c r="C26" s="56"/>
      <c r="D26" s="61"/>
      <c r="E26" s="62"/>
      <c r="F26" s="62"/>
      <c r="G26" s="62"/>
      <c r="H26" s="62"/>
      <c r="I26" s="63"/>
      <c r="J26" s="64"/>
      <c r="K26" s="50"/>
      <c r="L26" s="50"/>
      <c r="M26" s="65"/>
      <c r="N26" s="62"/>
      <c r="O26" s="62"/>
      <c r="P26" s="62"/>
      <c r="Q26" s="62"/>
      <c r="R26" s="62"/>
      <c r="S26" s="62"/>
      <c r="T26" s="62"/>
      <c r="U26" s="63"/>
      <c r="V26" s="64"/>
      <c r="W26" s="58"/>
      <c r="X26" s="66"/>
      <c r="Y26" s="67"/>
      <c r="Z26" s="67"/>
      <c r="AA26" s="67"/>
      <c r="AB26" s="67"/>
      <c r="AC26" s="67"/>
      <c r="AD26" s="67"/>
      <c r="AE26" s="68"/>
      <c r="AF26" s="196"/>
      <c r="AG26" s="196"/>
    </row>
    <row r="27" spans="3:33" ht="15.75" customHeight="1" thickBot="1">
      <c r="C27" s="56"/>
      <c r="D27" s="69" t="str">
        <f>REPT(Y37,1)</f>
        <v>Кошевой </v>
      </c>
      <c r="E27" s="234" t="str">
        <f>REPT(Y39,1)</f>
        <v>Зеленский</v>
      </c>
      <c r="F27" s="235"/>
      <c r="G27" s="235"/>
      <c r="H27" s="236"/>
      <c r="I27" s="263">
        <v>12</v>
      </c>
      <c r="J27" s="264"/>
      <c r="K27" s="50"/>
      <c r="L27" s="50"/>
      <c r="M27" s="272" t="str">
        <f>REPT(Y33,1)</f>
        <v>Бочоришвили</v>
      </c>
      <c r="N27" s="235"/>
      <c r="O27" s="235"/>
      <c r="P27" s="236"/>
      <c r="Q27" s="234" t="str">
        <f>REPT(Y35,1)</f>
        <v>Гриб</v>
      </c>
      <c r="R27" s="235"/>
      <c r="S27" s="235"/>
      <c r="T27" s="236"/>
      <c r="U27" s="263">
        <v>15</v>
      </c>
      <c r="V27" s="264"/>
      <c r="W27" s="58"/>
      <c r="X27" s="262" t="str">
        <f>REPT(Y39,1)</f>
        <v>Зеленский</v>
      </c>
      <c r="Y27" s="238"/>
      <c r="Z27" s="238"/>
      <c r="AA27" s="239"/>
      <c r="AB27" s="237" t="str">
        <f>REPT(Y41,1)</f>
        <v>0</v>
      </c>
      <c r="AC27" s="238"/>
      <c r="AD27" s="239"/>
      <c r="AE27" s="70"/>
      <c r="AF27" s="196"/>
      <c r="AG27" s="196"/>
    </row>
    <row r="28" spans="3:33" ht="3" customHeight="1" thickBot="1">
      <c r="C28" s="56"/>
      <c r="D28" s="71"/>
      <c r="E28" s="7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8"/>
      <c r="X28" s="58"/>
      <c r="Y28" s="58"/>
      <c r="Z28" s="58"/>
      <c r="AA28" s="58"/>
      <c r="AB28" s="58"/>
      <c r="AC28" s="58"/>
      <c r="AD28" s="58"/>
      <c r="AE28" s="58"/>
      <c r="AF28" s="196"/>
      <c r="AG28" s="196"/>
    </row>
    <row r="29" spans="3:33" ht="15.75" customHeight="1" thickBot="1">
      <c r="C29" s="56"/>
      <c r="D29" s="7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0"/>
      <c r="V29" s="50"/>
      <c r="W29" s="58"/>
      <c r="X29" s="306" t="s">
        <v>107</v>
      </c>
      <c r="Y29" s="307"/>
      <c r="Z29" s="307"/>
      <c r="AA29" s="307"/>
      <c r="AB29" s="307"/>
      <c r="AC29" s="307"/>
      <c r="AD29" s="307"/>
      <c r="AE29" s="307"/>
      <c r="AF29" s="307"/>
      <c r="AG29" s="308"/>
    </row>
    <row r="30" spans="3:31" ht="3" customHeight="1" thickBot="1">
      <c r="C30" s="56"/>
      <c r="D30" s="7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0"/>
      <c r="U30" s="50"/>
      <c r="V30" s="50"/>
      <c r="W30" s="58"/>
      <c r="X30" s="58"/>
      <c r="Y30" s="58"/>
      <c r="Z30" s="58"/>
      <c r="AA30" s="58"/>
      <c r="AB30" s="58"/>
      <c r="AC30" s="58"/>
      <c r="AD30" s="58"/>
      <c r="AE30" s="58"/>
    </row>
    <row r="31" spans="4:33" ht="15.75" customHeight="1">
      <c r="D31" s="275" t="s">
        <v>102</v>
      </c>
      <c r="E31" s="276"/>
      <c r="F31" s="276"/>
      <c r="G31" s="276"/>
      <c r="H31" s="276"/>
      <c r="I31" s="276"/>
      <c r="J31" s="277"/>
      <c r="K31" s="51"/>
      <c r="L31" s="51"/>
      <c r="M31" s="278" t="s">
        <v>103</v>
      </c>
      <c r="N31" s="279"/>
      <c r="O31" s="279"/>
      <c r="P31" s="279"/>
      <c r="Q31" s="279"/>
      <c r="R31" s="279"/>
      <c r="S31" s="279"/>
      <c r="T31" s="279"/>
      <c r="U31" s="279"/>
      <c r="V31" s="280"/>
      <c r="W31" s="58"/>
      <c r="X31" s="73" t="s">
        <v>108</v>
      </c>
      <c r="Y31" s="281" t="s">
        <v>109</v>
      </c>
      <c r="Z31" s="282"/>
      <c r="AA31" s="282"/>
      <c r="AB31" s="282" t="s">
        <v>40</v>
      </c>
      <c r="AC31" s="298"/>
      <c r="AD31" s="281" t="s">
        <v>110</v>
      </c>
      <c r="AE31" s="282"/>
      <c r="AF31" s="282"/>
      <c r="AG31" s="292"/>
    </row>
    <row r="32" spans="4:33" ht="3" customHeight="1">
      <c r="D32" s="57"/>
      <c r="E32" s="51"/>
      <c r="F32" s="51"/>
      <c r="G32" s="51"/>
      <c r="H32" s="51"/>
      <c r="I32" s="51"/>
      <c r="J32" s="74"/>
      <c r="K32" s="51"/>
      <c r="L32" s="51"/>
      <c r="M32" s="75"/>
      <c r="N32" s="51"/>
      <c r="O32" s="51"/>
      <c r="P32" s="51"/>
      <c r="Q32" s="51"/>
      <c r="R32" s="51"/>
      <c r="S32" s="51"/>
      <c r="T32" s="50"/>
      <c r="U32" s="50"/>
      <c r="V32" s="52"/>
      <c r="W32" s="58"/>
      <c r="X32" s="59"/>
      <c r="Y32" s="76"/>
      <c r="Z32" s="76"/>
      <c r="AA32" s="76"/>
      <c r="AB32" s="76"/>
      <c r="AC32" s="76"/>
      <c r="AD32" s="76"/>
      <c r="AE32" s="76"/>
      <c r="AF32" s="77"/>
      <c r="AG32" s="197"/>
    </row>
    <row r="33" spans="4:33" ht="15.75" customHeight="1">
      <c r="D33" s="79" t="s">
        <v>3</v>
      </c>
      <c r="E33" s="285" t="s">
        <v>3</v>
      </c>
      <c r="F33" s="286"/>
      <c r="G33" s="286"/>
      <c r="H33" s="287"/>
      <c r="I33" s="285" t="s">
        <v>4</v>
      </c>
      <c r="J33" s="288"/>
      <c r="K33" s="51"/>
      <c r="L33" s="51"/>
      <c r="M33" s="309" t="s">
        <v>3</v>
      </c>
      <c r="N33" s="286"/>
      <c r="O33" s="286"/>
      <c r="P33" s="287"/>
      <c r="Q33" s="285" t="s">
        <v>3</v>
      </c>
      <c r="R33" s="286"/>
      <c r="S33" s="286"/>
      <c r="T33" s="287"/>
      <c r="U33" s="230" t="s">
        <v>4</v>
      </c>
      <c r="V33" s="233"/>
      <c r="W33" s="58"/>
      <c r="X33" s="80">
        <v>1</v>
      </c>
      <c r="Y33" s="283" t="str">
        <f>INDEX(Регистрация!$C$9:$C$104,MATCH("8A",Регистрация!$F$9:$F$104,0))</f>
        <v>Бочоришвили</v>
      </c>
      <c r="Z33" s="284"/>
      <c r="AA33" s="284"/>
      <c r="AB33" s="284" t="str">
        <f>INDEX(Регистрация!$D$9:$D$104,MATCH("8A",Регистрация!$F$9:$F$104,0))</f>
        <v>Платон</v>
      </c>
      <c r="AC33" s="284"/>
      <c r="AD33" s="290" t="str">
        <f>INDEX(Регистрация!$E$9:$E$104,MATCH("8A",Регистрация!$F$9:$F$104,0))</f>
        <v>Спб</v>
      </c>
      <c r="AE33" s="284"/>
      <c r="AF33" s="284"/>
      <c r="AG33" s="291"/>
    </row>
    <row r="34" spans="4:33" ht="3" customHeight="1">
      <c r="D34" s="57"/>
      <c r="E34" s="71"/>
      <c r="F34" s="71"/>
      <c r="G34" s="71"/>
      <c r="H34" s="71"/>
      <c r="I34" s="71"/>
      <c r="J34" s="81"/>
      <c r="K34" s="82"/>
      <c r="L34" s="82"/>
      <c r="M34" s="57"/>
      <c r="N34" s="71"/>
      <c r="O34" s="71"/>
      <c r="P34" s="71"/>
      <c r="Q34" s="71"/>
      <c r="R34" s="71"/>
      <c r="S34" s="71"/>
      <c r="T34" s="58"/>
      <c r="U34" s="58"/>
      <c r="V34" s="53"/>
      <c r="W34" s="58"/>
      <c r="X34" s="59"/>
      <c r="Y34" s="83"/>
      <c r="Z34" s="83"/>
      <c r="AA34" s="83"/>
      <c r="AB34" s="83"/>
      <c r="AC34" s="83"/>
      <c r="AD34" s="83"/>
      <c r="AE34" s="83"/>
      <c r="AF34" s="83"/>
      <c r="AG34" s="84"/>
    </row>
    <row r="35" spans="4:33" ht="15.75" customHeight="1">
      <c r="D35" s="85" t="str">
        <f>REPT(Y43,1)</f>
        <v>0</v>
      </c>
      <c r="E35" s="258" t="str">
        <f>REPT(Y41,1)</f>
        <v>0</v>
      </c>
      <c r="F35" s="259"/>
      <c r="G35" s="259"/>
      <c r="H35" s="260"/>
      <c r="I35" s="254"/>
      <c r="J35" s="255"/>
      <c r="K35" s="82"/>
      <c r="L35" s="82"/>
      <c r="M35" s="261" t="str">
        <f>REPT(Y37,1)</f>
        <v>Кошевой </v>
      </c>
      <c r="N35" s="259"/>
      <c r="O35" s="259"/>
      <c r="P35" s="260"/>
      <c r="Q35" s="258" t="str">
        <f>REPT(Y43,1)</f>
        <v>0</v>
      </c>
      <c r="R35" s="259"/>
      <c r="S35" s="259"/>
      <c r="T35" s="260"/>
      <c r="U35" s="254"/>
      <c r="V35" s="255"/>
      <c r="W35" s="58"/>
      <c r="X35" s="80">
        <v>2</v>
      </c>
      <c r="Y35" s="283" t="str">
        <f>INDEX(Регистрация!$C$9:$C$104,MATCH("8B",Регистрация!$F$9:$F$104,0))</f>
        <v>Гриб</v>
      </c>
      <c r="Z35" s="284"/>
      <c r="AA35" s="284"/>
      <c r="AB35" s="284" t="str">
        <f>INDEX(Регистрация!$D$9:$D$104,MATCH("8B",Регистрация!$F$9:$F$104,0))</f>
        <v>Дмитрий</v>
      </c>
      <c r="AC35" s="284"/>
      <c r="AD35" s="290" t="str">
        <f>INDEX(Регистрация!$E$9:$E$104,MATCH("8B",Регистрация!$F$9:$F$104,0))</f>
        <v>Минск</v>
      </c>
      <c r="AE35" s="284"/>
      <c r="AF35" s="284"/>
      <c r="AG35" s="291"/>
    </row>
    <row r="36" spans="4:33" ht="3" customHeight="1">
      <c r="D36" s="61"/>
      <c r="E36" s="86"/>
      <c r="F36" s="86"/>
      <c r="G36" s="86"/>
      <c r="H36" s="86"/>
      <c r="I36" s="87"/>
      <c r="J36" s="88"/>
      <c r="K36" s="82"/>
      <c r="L36" s="82"/>
      <c r="M36" s="61"/>
      <c r="N36" s="86"/>
      <c r="O36" s="86"/>
      <c r="P36" s="86"/>
      <c r="Q36" s="86"/>
      <c r="R36" s="86"/>
      <c r="S36" s="86"/>
      <c r="T36" s="86"/>
      <c r="U36" s="87"/>
      <c r="V36" s="88"/>
      <c r="W36" s="82"/>
      <c r="X36" s="57"/>
      <c r="Y36" s="89"/>
      <c r="Z36" s="89"/>
      <c r="AA36" s="89"/>
      <c r="AB36" s="89"/>
      <c r="AC36" s="89"/>
      <c r="AD36" s="89"/>
      <c r="AE36" s="89"/>
      <c r="AF36" s="89"/>
      <c r="AG36" s="90"/>
    </row>
    <row r="37" spans="4:33" ht="15.75" customHeight="1">
      <c r="D37" s="85" t="str">
        <f>REPT(Y33,1)</f>
        <v>Бочоришвили</v>
      </c>
      <c r="E37" s="258" t="str">
        <f>REPT(Y39,1)</f>
        <v>Зеленский</v>
      </c>
      <c r="F37" s="259"/>
      <c r="G37" s="259"/>
      <c r="H37" s="260"/>
      <c r="I37" s="254">
        <v>15</v>
      </c>
      <c r="J37" s="255"/>
      <c r="K37" s="82"/>
      <c r="L37" s="82"/>
      <c r="M37" s="261" t="str">
        <f>REPT(Y39,1)</f>
        <v>Зеленский</v>
      </c>
      <c r="N37" s="259"/>
      <c r="O37" s="259"/>
      <c r="P37" s="260"/>
      <c r="Q37" s="258" t="str">
        <f>REPT(Y35,1)</f>
        <v>Гриб</v>
      </c>
      <c r="R37" s="259"/>
      <c r="S37" s="259"/>
      <c r="T37" s="260"/>
      <c r="U37" s="254">
        <v>10</v>
      </c>
      <c r="V37" s="255"/>
      <c r="W37" s="82"/>
      <c r="X37" s="80">
        <v>3</v>
      </c>
      <c r="Y37" s="273" t="str">
        <f>INDEX(Регистрация!$C$9:$C$104,MATCH("8C",Регистрация!$F$9:$F$104,0))</f>
        <v>Кошевой </v>
      </c>
      <c r="Z37" s="274"/>
      <c r="AA37" s="274"/>
      <c r="AB37" s="274" t="str">
        <f>INDEX(Регистрация!$D$9:$D$104,MATCH("8C",Регистрация!$F$9:$F$104,0))</f>
        <v>Артем</v>
      </c>
      <c r="AC37" s="274"/>
      <c r="AD37" s="293" t="str">
        <f>INDEX(Регистрация!$E$9:$E$104,MATCH("8C",Регистрация!$F$9:$F$104,0))</f>
        <v>Киев</v>
      </c>
      <c r="AE37" s="274"/>
      <c r="AF37" s="274"/>
      <c r="AG37" s="294"/>
    </row>
    <row r="38" spans="4:33" ht="3" customHeight="1">
      <c r="D38" s="61"/>
      <c r="E38" s="86"/>
      <c r="F38" s="86"/>
      <c r="G38" s="86"/>
      <c r="H38" s="86"/>
      <c r="I38" s="87"/>
      <c r="J38" s="88"/>
      <c r="K38" s="82"/>
      <c r="L38" s="82"/>
      <c r="M38" s="61"/>
      <c r="N38" s="86"/>
      <c r="O38" s="86"/>
      <c r="P38" s="86"/>
      <c r="Q38" s="86"/>
      <c r="R38" s="86"/>
      <c r="S38" s="86"/>
      <c r="T38" s="86"/>
      <c r="U38" s="87"/>
      <c r="V38" s="88"/>
      <c r="W38" s="82"/>
      <c r="X38" s="57"/>
      <c r="Y38" s="89"/>
      <c r="Z38" s="89"/>
      <c r="AA38" s="89"/>
      <c r="AB38" s="89"/>
      <c r="AC38" s="89"/>
      <c r="AD38" s="89"/>
      <c r="AE38" s="89"/>
      <c r="AF38" s="89"/>
      <c r="AG38" s="90"/>
    </row>
    <row r="39" spans="4:33" ht="15.75" customHeight="1" thickBot="1">
      <c r="D39" s="69" t="str">
        <f>REPT(Y35,1)</f>
        <v>Гриб</v>
      </c>
      <c r="E39" s="237" t="str">
        <f>REPT(Y37,1)</f>
        <v>Кошевой </v>
      </c>
      <c r="F39" s="238"/>
      <c r="G39" s="238"/>
      <c r="H39" s="239"/>
      <c r="I39" s="256">
        <v>10</v>
      </c>
      <c r="J39" s="257"/>
      <c r="K39" s="82"/>
      <c r="L39" s="82"/>
      <c r="M39" s="262" t="str">
        <f>REPT(Y33,1)</f>
        <v>Бочоришвили</v>
      </c>
      <c r="N39" s="238"/>
      <c r="O39" s="238"/>
      <c r="P39" s="239"/>
      <c r="Q39" s="237" t="str">
        <f>REPT(Y41,1)</f>
        <v>0</v>
      </c>
      <c r="R39" s="238"/>
      <c r="S39" s="238"/>
      <c r="T39" s="239"/>
      <c r="U39" s="256"/>
      <c r="V39" s="257"/>
      <c r="W39" s="82"/>
      <c r="X39" s="80">
        <v>4</v>
      </c>
      <c r="Y39" s="273" t="str">
        <f>INDEX(Регистрация!$C$9:$C$104,MATCH("8D",Регистрация!$F$9:$F$104,0))</f>
        <v>Зеленский</v>
      </c>
      <c r="Z39" s="274"/>
      <c r="AA39" s="274"/>
      <c r="AB39" s="274" t="str">
        <f>INDEX(Регистрация!$D$9:$D$104,MATCH("8D",Регистрация!$F$9:$F$104,0))</f>
        <v>Ростислав</v>
      </c>
      <c r="AC39" s="274"/>
      <c r="AD39" s="293" t="str">
        <f>INDEX(Регистрация!$E$9:$E$104,MATCH("8D",Регистрация!$F$9:$F$104,0))</f>
        <v>Москва</v>
      </c>
      <c r="AE39" s="274"/>
      <c r="AF39" s="274"/>
      <c r="AG39" s="294"/>
    </row>
    <row r="40" spans="4:33" ht="3" customHeight="1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57"/>
      <c r="Y40" s="89">
        <v>5</v>
      </c>
      <c r="Z40" s="89"/>
      <c r="AA40" s="89"/>
      <c r="AB40" s="89"/>
      <c r="AC40" s="89"/>
      <c r="AD40" s="89"/>
      <c r="AE40" s="89"/>
      <c r="AF40" s="89"/>
      <c r="AG40" s="90"/>
    </row>
    <row r="41" spans="24:33" ht="15.75" customHeight="1" thickBot="1">
      <c r="X41" s="80">
        <v>5</v>
      </c>
      <c r="Y41" s="273">
        <f>INDEX(Регистрация!$C$9:$C$104,MATCH("8E",Регистрация!$F$9:$F$104,0))</f>
        <v>0</v>
      </c>
      <c r="Z41" s="274"/>
      <c r="AA41" s="274"/>
      <c r="AB41" s="274">
        <f>INDEX(Регистрация!$D$9:$D$104,MATCH("8E",Регистрация!$F$9:$F$104,0))</f>
        <v>0</v>
      </c>
      <c r="AC41" s="274"/>
      <c r="AD41" s="293">
        <f>INDEX(Регистрация!$E$9:$E$104,MATCH("8E",Регистрация!$F$9:$F$104,0))</f>
        <v>0</v>
      </c>
      <c r="AE41" s="274"/>
      <c r="AF41" s="274"/>
      <c r="AG41" s="294"/>
    </row>
    <row r="42" spans="5:33" ht="3" customHeight="1">
      <c r="E42" s="240" t="s">
        <v>111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X42" s="57"/>
      <c r="Y42" s="89"/>
      <c r="Z42" s="89"/>
      <c r="AA42" s="89"/>
      <c r="AB42" s="89"/>
      <c r="AC42" s="89"/>
      <c r="AD42" s="89"/>
      <c r="AE42" s="89"/>
      <c r="AF42" s="89"/>
      <c r="AG42" s="90"/>
    </row>
    <row r="43" spans="5:33" ht="15.75" customHeight="1" thickBot="1">
      <c r="E43" s="243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U43" s="94"/>
      <c r="X43" s="91">
        <v>6</v>
      </c>
      <c r="Y43" s="273">
        <f>INDEX(Регистрация!$C$9:$C$104,MATCH("8F",Регистрация!$F$9:$F$104,0))</f>
        <v>0</v>
      </c>
      <c r="Z43" s="274"/>
      <c r="AA43" s="274"/>
      <c r="AB43" s="274">
        <f>INDEX(Регистрация!$D$9:$D$104,MATCH("8F",Регистрация!$F$9:$F$104,0))</f>
        <v>0</v>
      </c>
      <c r="AC43" s="274"/>
      <c r="AD43" s="293">
        <f>INDEX(Регистрация!$E$9:$E$104,MATCH("8F",Регистрация!$F$9:$F$104,0))</f>
        <v>0</v>
      </c>
      <c r="AE43" s="274"/>
      <c r="AF43" s="274"/>
      <c r="AG43" s="294"/>
    </row>
    <row r="44" spans="5:20" ht="15">
      <c r="E44" s="217">
        <v>1</v>
      </c>
      <c r="F44" s="218"/>
      <c r="G44" s="225" t="s">
        <v>187</v>
      </c>
      <c r="H44" s="226"/>
      <c r="I44" s="226"/>
      <c r="J44" s="226"/>
      <c r="K44" s="226"/>
      <c r="L44" s="226"/>
      <c r="M44" s="226"/>
      <c r="N44" s="226"/>
      <c r="O44" s="299"/>
      <c r="P44" s="299"/>
      <c r="Q44" s="301"/>
      <c r="R44" s="301"/>
      <c r="S44" s="301"/>
      <c r="T44" s="302"/>
    </row>
    <row r="45" spans="5:20" ht="15.75" thickBot="1">
      <c r="E45" s="219">
        <v>2</v>
      </c>
      <c r="F45" s="220"/>
      <c r="G45" s="227" t="s">
        <v>140</v>
      </c>
      <c r="H45" s="228"/>
      <c r="I45" s="228"/>
      <c r="J45" s="228"/>
      <c r="K45" s="228"/>
      <c r="L45" s="228"/>
      <c r="M45" s="228"/>
      <c r="N45" s="228"/>
      <c r="O45" s="300"/>
      <c r="P45" s="300"/>
      <c r="Q45" s="303"/>
      <c r="R45" s="303"/>
      <c r="S45" s="303"/>
      <c r="T45" s="304"/>
    </row>
    <row r="46" spans="5:20" ht="15">
      <c r="E46" s="221"/>
      <c r="F46" s="221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5:20" ht="12.75"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</sheetData>
  <sheetProtection formatCells="0" formatColumns="0" formatRows="0" insertColumns="0" insertRows="0" insertHyperlinks="0" deleteColumns="0" deleteRows="0" sort="0" autoFilter="0" pivotTables="0"/>
  <mergeCells count="99">
    <mergeCell ref="E44:F44"/>
    <mergeCell ref="E45:F45"/>
    <mergeCell ref="E46:F46"/>
    <mergeCell ref="K10:M10"/>
    <mergeCell ref="G44:K44"/>
    <mergeCell ref="G45:K45"/>
    <mergeCell ref="G46:K46"/>
    <mergeCell ref="E21:H21"/>
    <mergeCell ref="I21:J21"/>
    <mergeCell ref="E27:H27"/>
    <mergeCell ref="Q39:T39"/>
    <mergeCell ref="E42:T43"/>
    <mergeCell ref="C10:D10"/>
    <mergeCell ref="I27:J27"/>
    <mergeCell ref="M27:P27"/>
    <mergeCell ref="Q27:T27"/>
    <mergeCell ref="M23:P23"/>
    <mergeCell ref="Q23:T23"/>
    <mergeCell ref="E5:AB5"/>
    <mergeCell ref="Y10:AA10"/>
    <mergeCell ref="Q10:S10"/>
    <mergeCell ref="T10:V10"/>
    <mergeCell ref="E10:G10"/>
    <mergeCell ref="H10:J10"/>
    <mergeCell ref="J7:X7"/>
    <mergeCell ref="U37:V37"/>
    <mergeCell ref="N10:P10"/>
    <mergeCell ref="U39:V39"/>
    <mergeCell ref="E37:H37"/>
    <mergeCell ref="I37:J37"/>
    <mergeCell ref="M37:P37"/>
    <mergeCell ref="Q37:T37"/>
    <mergeCell ref="E39:H39"/>
    <mergeCell ref="I39:J39"/>
    <mergeCell ref="M39:P39"/>
    <mergeCell ref="X27:AA27"/>
    <mergeCell ref="AB27:AD27"/>
    <mergeCell ref="U27:V27"/>
    <mergeCell ref="M21:P21"/>
    <mergeCell ref="Q21:T21"/>
    <mergeCell ref="U21:V21"/>
    <mergeCell ref="X21:AA21"/>
    <mergeCell ref="AB21:AD21"/>
    <mergeCell ref="U23:V23"/>
    <mergeCell ref="X23:AA23"/>
    <mergeCell ref="AB23:AD23"/>
    <mergeCell ref="E25:H25"/>
    <mergeCell ref="I25:J25"/>
    <mergeCell ref="M25:P25"/>
    <mergeCell ref="Q25:T25"/>
    <mergeCell ref="U25:V25"/>
    <mergeCell ref="X25:AA25"/>
    <mergeCell ref="AB25:AD25"/>
    <mergeCell ref="E23:H23"/>
    <mergeCell ref="I23:J23"/>
    <mergeCell ref="AB33:AC33"/>
    <mergeCell ref="AB35:AC35"/>
    <mergeCell ref="M33:P33"/>
    <mergeCell ref="Q33:T33"/>
    <mergeCell ref="U33:V33"/>
    <mergeCell ref="M35:P35"/>
    <mergeCell ref="Q35:T35"/>
    <mergeCell ref="U35:V35"/>
    <mergeCell ref="Y43:AA43"/>
    <mergeCell ref="D31:J31"/>
    <mergeCell ref="M31:V31"/>
    <mergeCell ref="Y31:AA31"/>
    <mergeCell ref="Y33:AA33"/>
    <mergeCell ref="Y35:AA35"/>
    <mergeCell ref="E33:H33"/>
    <mergeCell ref="I33:J33"/>
    <mergeCell ref="E35:H35"/>
    <mergeCell ref="I35:J35"/>
    <mergeCell ref="A1:AG3"/>
    <mergeCell ref="AD33:AG33"/>
    <mergeCell ref="AD31:AG31"/>
    <mergeCell ref="AD37:AG37"/>
    <mergeCell ref="AD35:AG35"/>
    <mergeCell ref="Y37:AA37"/>
    <mergeCell ref="D19:J19"/>
    <mergeCell ref="M19:V19"/>
    <mergeCell ref="X19:AE19"/>
    <mergeCell ref="AB31:AC31"/>
    <mergeCell ref="L46:O46"/>
    <mergeCell ref="L44:O44"/>
    <mergeCell ref="L45:O45"/>
    <mergeCell ref="P44:T44"/>
    <mergeCell ref="P45:T45"/>
    <mergeCell ref="P46:T46"/>
    <mergeCell ref="X29:AG29"/>
    <mergeCell ref="AD39:AG39"/>
    <mergeCell ref="AD41:AG41"/>
    <mergeCell ref="AD43:AG43"/>
    <mergeCell ref="AB37:AC37"/>
    <mergeCell ref="AB39:AC39"/>
    <mergeCell ref="AB41:AC41"/>
    <mergeCell ref="AB43:AC43"/>
    <mergeCell ref="Y39:AA39"/>
    <mergeCell ref="Y41:AA41"/>
  </mergeCells>
  <printOptions horizontalCentered="1" verticalCentered="1"/>
  <pageMargins left="0.2362204724409449" right="0.4724409448818898" top="0.31496062992125984" bottom="0.7480314960629921" header="0.15748031496062992" footer="0.5118110236220472"/>
  <pageSetup horizontalDpi="300" verticalDpi="300" orientation="landscape" paperSize="9" scale="72" r:id="rId2"/>
  <headerFooter alignWithMargins="0">
    <oddHeader>&amp;CTabele Grupowe Grand Prix Polski w Pool Bilard</oddHeader>
    <oddFooter>&amp;L&amp;D&amp;COpracowanie i przygotowanie: Grzegorz Kedzierski&amp;R&amp;T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nolem</dc:creator>
  <cp:keywords/>
  <dc:description/>
  <cp:lastModifiedBy>Вася Пупкин</cp:lastModifiedBy>
  <cp:lastPrinted>2004-09-07T08:36:37Z</cp:lastPrinted>
  <dcterms:created xsi:type="dcterms:W3CDTF">2004-01-29T13:44:03Z</dcterms:created>
  <dcterms:modified xsi:type="dcterms:W3CDTF">2007-12-02T14:58:43Z</dcterms:modified>
  <cp:category/>
  <cp:version/>
  <cp:contentType/>
  <cp:contentStatus/>
</cp:coreProperties>
</file>